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mc:AlternateContent xmlns:mc="http://schemas.openxmlformats.org/markup-compatibility/2006">
    <mc:Choice Requires="x15">
      <x15ac:absPath xmlns:x15ac="http://schemas.microsoft.com/office/spreadsheetml/2010/11/ac" url="/Users/kathleentomon/Desktop/intercomparison_of_hybrid_CSP_PV_systems/"/>
    </mc:Choice>
  </mc:AlternateContent>
  <xr:revisionPtr revIDLastSave="0" documentId="13_ncr:1_{90A777B6-9238-3749-96BD-42154D414581}" xr6:coauthVersionLast="47" xr6:coauthVersionMax="47" xr10:uidLastSave="{00000000-0000-0000-0000-000000000000}"/>
  <bookViews>
    <workbookView xWindow="1580" yWindow="1040" windowWidth="35840" windowHeight="21100" tabRatio="721" xr2:uid="{00000000-000D-0000-FFFF-FFFF00000000}"/>
  </bookViews>
  <sheets>
    <sheet name="0 - Overview" sheetId="12" r:id="rId1"/>
    <sheet name="1.1-MoSES Variable Load Results" sheetId="4" r:id="rId2"/>
    <sheet name="1.2-YACOP Variable Load Results" sheetId="11" r:id="rId3"/>
    <sheet name="1.3-AESOPT Variable Load Result" sheetId="5" r:id="rId4"/>
    <sheet name="1.4-HOPP Variable Load Results" sheetId="6" r:id="rId5"/>
    <sheet name="2.1-Paper figures" sheetId="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5" i="1" l="1"/>
  <c r="BD6" i="1"/>
  <c r="BD7" i="1"/>
  <c r="BD8" i="1"/>
  <c r="BD9" i="1"/>
  <c r="BD10" i="1"/>
  <c r="BD11" i="1"/>
  <c r="BD12" i="1"/>
  <c r="BD13" i="1"/>
  <c r="BD14" i="1"/>
  <c r="BD15" i="1"/>
  <c r="BD16" i="1"/>
  <c r="BD17" i="1"/>
  <c r="BD4" i="1"/>
  <c r="BC5" i="1"/>
  <c r="BC6" i="1"/>
  <c r="BC7" i="1"/>
  <c r="BC8" i="1"/>
  <c r="BC9" i="1"/>
  <c r="BC10" i="1"/>
  <c r="BC11" i="1"/>
  <c r="BC12" i="1"/>
  <c r="BC13" i="1"/>
  <c r="BC14" i="1"/>
  <c r="BC15" i="1"/>
  <c r="BC16" i="1"/>
  <c r="BC17" i="1"/>
  <c r="BC4" i="1"/>
  <c r="BB57" i="1"/>
  <c r="BB58" i="1"/>
  <c r="BB59" i="1"/>
  <c r="BB60" i="1"/>
  <c r="BB61" i="1"/>
  <c r="BB62" i="1"/>
  <c r="BB63" i="1"/>
  <c r="BB64" i="1"/>
  <c r="BB65" i="1"/>
  <c r="BB66" i="1"/>
  <c r="BB67" i="1"/>
  <c r="BB68" i="1"/>
  <c r="BB69" i="1"/>
  <c r="BA57" i="1"/>
  <c r="BA58" i="1"/>
  <c r="BA59" i="1"/>
  <c r="BA60" i="1"/>
  <c r="BA61" i="1"/>
  <c r="BA62" i="1"/>
  <c r="BA63" i="1"/>
  <c r="BA64" i="1"/>
  <c r="BA65" i="1"/>
  <c r="BA66" i="1"/>
  <c r="BA67" i="1"/>
  <c r="BA68" i="1"/>
  <c r="BA69" i="1"/>
  <c r="AZ57" i="1"/>
  <c r="AZ58" i="1"/>
  <c r="AZ59" i="1"/>
  <c r="AZ60" i="1"/>
  <c r="AZ61" i="1"/>
  <c r="AZ62" i="1"/>
  <c r="AZ63" i="1"/>
  <c r="AZ64" i="1"/>
  <c r="AZ65" i="1"/>
  <c r="AZ66" i="1"/>
  <c r="AZ67" i="1"/>
  <c r="AZ68" i="1"/>
  <c r="AZ69" i="1"/>
  <c r="AY57" i="1"/>
  <c r="AY58" i="1"/>
  <c r="AY59" i="1"/>
  <c r="AY60" i="1"/>
  <c r="AY61" i="1"/>
  <c r="AY62" i="1"/>
  <c r="BD62" i="1" s="1"/>
  <c r="AY63" i="1"/>
  <c r="AY64" i="1"/>
  <c r="AY65" i="1"/>
  <c r="AY66" i="1"/>
  <c r="AY67" i="1"/>
  <c r="AY68" i="1"/>
  <c r="AY69" i="1"/>
  <c r="BB56" i="1"/>
  <c r="BA56" i="1"/>
  <c r="AZ56" i="1"/>
  <c r="AY56" i="1"/>
  <c r="BB5" i="1"/>
  <c r="BB6" i="1"/>
  <c r="BB7" i="1"/>
  <c r="BB8" i="1"/>
  <c r="BB9" i="1"/>
  <c r="BB10" i="1"/>
  <c r="BB11" i="1"/>
  <c r="BB12" i="1"/>
  <c r="BB13" i="1"/>
  <c r="BB14" i="1"/>
  <c r="BB15" i="1"/>
  <c r="BB16" i="1"/>
  <c r="BB17" i="1"/>
  <c r="BB4" i="1"/>
  <c r="BA5" i="1"/>
  <c r="BA6" i="1"/>
  <c r="BA7" i="1"/>
  <c r="BA8" i="1"/>
  <c r="BA9" i="1"/>
  <c r="BA10" i="1"/>
  <c r="BA11" i="1"/>
  <c r="BA12" i="1"/>
  <c r="BA13" i="1"/>
  <c r="BA14" i="1"/>
  <c r="BA15" i="1"/>
  <c r="BA16" i="1"/>
  <c r="BA17" i="1"/>
  <c r="BA4" i="1"/>
  <c r="AZ5" i="1"/>
  <c r="AZ6" i="1"/>
  <c r="AZ7" i="1"/>
  <c r="AZ8" i="1"/>
  <c r="AZ9" i="1"/>
  <c r="AZ10" i="1"/>
  <c r="AZ11" i="1"/>
  <c r="AZ12" i="1"/>
  <c r="AZ13" i="1"/>
  <c r="AZ14" i="1"/>
  <c r="AZ15" i="1"/>
  <c r="AZ16" i="1"/>
  <c r="AZ17" i="1"/>
  <c r="AZ4" i="1"/>
  <c r="AY5" i="1"/>
  <c r="AY6" i="1"/>
  <c r="AY7" i="1"/>
  <c r="AY8" i="1"/>
  <c r="AY9" i="1"/>
  <c r="AY10" i="1"/>
  <c r="AY11" i="1"/>
  <c r="AY12" i="1"/>
  <c r="AY13" i="1"/>
  <c r="AY14" i="1"/>
  <c r="AY15" i="1"/>
  <c r="AY16" i="1"/>
  <c r="AY17" i="1"/>
  <c r="AY4" i="1"/>
  <c r="BA75" i="1"/>
  <c r="BA76" i="1"/>
  <c r="BA77" i="1"/>
  <c r="BA78" i="1"/>
  <c r="BA79" i="1"/>
  <c r="BA80" i="1"/>
  <c r="BA81" i="1"/>
  <c r="BA82" i="1"/>
  <c r="BA83" i="1"/>
  <c r="BA84" i="1"/>
  <c r="BA85" i="1"/>
  <c r="BA86" i="1"/>
  <c r="BA87" i="1"/>
  <c r="BA74" i="1"/>
  <c r="AZ75" i="1"/>
  <c r="AZ76" i="1"/>
  <c r="AZ77" i="1"/>
  <c r="AZ78" i="1"/>
  <c r="AZ79" i="1"/>
  <c r="AZ80" i="1"/>
  <c r="AZ81" i="1"/>
  <c r="AZ82" i="1"/>
  <c r="AZ83" i="1"/>
  <c r="AZ84" i="1"/>
  <c r="AZ85" i="1"/>
  <c r="AZ86" i="1"/>
  <c r="AZ87" i="1"/>
  <c r="AZ74" i="1"/>
  <c r="AY75" i="1"/>
  <c r="AY76" i="1"/>
  <c r="AY77" i="1"/>
  <c r="AY78" i="1"/>
  <c r="AY79" i="1"/>
  <c r="AY80" i="1"/>
  <c r="AY81" i="1"/>
  <c r="AY82" i="1"/>
  <c r="AY83" i="1"/>
  <c r="AY84" i="1"/>
  <c r="AY85" i="1"/>
  <c r="AY86" i="1"/>
  <c r="AY87" i="1"/>
  <c r="BD87" i="1" s="1"/>
  <c r="AY74" i="1"/>
  <c r="BC81" i="1"/>
  <c r="AY92" i="1"/>
  <c r="BD69" i="1" l="1"/>
  <c r="BC83" i="1"/>
  <c r="BC80" i="1"/>
  <c r="BA91" i="1"/>
  <c r="BD80" i="1"/>
  <c r="BD81" i="1"/>
  <c r="BD82" i="1"/>
  <c r="BD77" i="1"/>
  <c r="BC82" i="1"/>
  <c r="BC75" i="1"/>
  <c r="BD75" i="1"/>
  <c r="BD83" i="1"/>
  <c r="BC76" i="1"/>
  <c r="BC84" i="1"/>
  <c r="BD76" i="1"/>
  <c r="BD84" i="1"/>
  <c r="BC77" i="1"/>
  <c r="BC85" i="1"/>
  <c r="BD85" i="1"/>
  <c r="BC87" i="1"/>
  <c r="BC78" i="1"/>
  <c r="BC86" i="1"/>
  <c r="BD78" i="1"/>
  <c r="BD86" i="1"/>
  <c r="BC79" i="1"/>
  <c r="BD79" i="1"/>
  <c r="BC63" i="1"/>
  <c r="BD64" i="1"/>
  <c r="BC58" i="1"/>
  <c r="BC62" i="1"/>
  <c r="BE80" i="1" s="1"/>
  <c r="BD63" i="1"/>
  <c r="BC64" i="1"/>
  <c r="BC57" i="1"/>
  <c r="BC65" i="1"/>
  <c r="BD57" i="1"/>
  <c r="BD65" i="1"/>
  <c r="BC66" i="1"/>
  <c r="BD58" i="1"/>
  <c r="BD66" i="1"/>
  <c r="BA98" i="1"/>
  <c r="BC59" i="1"/>
  <c r="BC67" i="1"/>
  <c r="BD59" i="1"/>
  <c r="BD67" i="1"/>
  <c r="BC60" i="1"/>
  <c r="BE78" i="1" s="1"/>
  <c r="BC68" i="1"/>
  <c r="BD60" i="1"/>
  <c r="BD68" i="1"/>
  <c r="BC61" i="1"/>
  <c r="BC69" i="1"/>
  <c r="BD61" i="1"/>
  <c r="AZ95" i="1"/>
  <c r="BA92" i="1"/>
  <c r="BA95" i="1"/>
  <c r="AY93" i="1"/>
  <c r="BA99" i="1"/>
  <c r="AZ93" i="1"/>
  <c r="BA96" i="1"/>
  <c r="AY102" i="1"/>
  <c r="AZ99" i="1"/>
  <c r="AY103" i="1"/>
  <c r="AY100" i="1"/>
  <c r="AZ103" i="1"/>
  <c r="AY97" i="1"/>
  <c r="AZ100" i="1"/>
  <c r="BA103" i="1"/>
  <c r="BA102" i="1"/>
  <c r="AY94" i="1"/>
  <c r="AZ97" i="1"/>
  <c r="BA100" i="1"/>
  <c r="AY99" i="1"/>
  <c r="BA93" i="1"/>
  <c r="AZ94" i="1"/>
  <c r="AZ91" i="1"/>
  <c r="BA94" i="1"/>
  <c r="AY104" i="1"/>
  <c r="AZ102" i="1"/>
  <c r="AY101" i="1"/>
  <c r="AZ104" i="1"/>
  <c r="AY98" i="1"/>
  <c r="AZ101" i="1"/>
  <c r="BA104" i="1"/>
  <c r="BA97" i="1"/>
  <c r="AY95" i="1"/>
  <c r="AZ98" i="1"/>
  <c r="BA101" i="1"/>
  <c r="AZ92" i="1"/>
  <c r="AY96" i="1"/>
  <c r="AZ96" i="1"/>
  <c r="BE85" i="1"/>
  <c r="AX4" i="1" a="1"/>
  <c r="AX4" i="1" s="1"/>
  <c r="BD74" i="1" l="1"/>
  <c r="BC74" i="1"/>
  <c r="BC56" i="1"/>
  <c r="BD56" i="1"/>
  <c r="BC92" i="1"/>
  <c r="BE86" i="1"/>
  <c r="BE87" i="1"/>
  <c r="BE81" i="1"/>
  <c r="BE83" i="1"/>
  <c r="BE79" i="1"/>
  <c r="BD104" i="1"/>
  <c r="BC104" i="1"/>
  <c r="BC102" i="1"/>
  <c r="BD102" i="1"/>
  <c r="BC95" i="1"/>
  <c r="BD95" i="1"/>
  <c r="AY91" i="1"/>
  <c r="BE77" i="1"/>
  <c r="BE82" i="1"/>
  <c r="BE76" i="1"/>
  <c r="BD92" i="1"/>
  <c r="BD97" i="1"/>
  <c r="BC97" i="1"/>
  <c r="BC100" i="1"/>
  <c r="BD100" i="1"/>
  <c r="BC101" i="1"/>
  <c r="BD101" i="1"/>
  <c r="BD99" i="1"/>
  <c r="BC99" i="1"/>
  <c r="BD103" i="1"/>
  <c r="BC103" i="1"/>
  <c r="BE84" i="1"/>
  <c r="BD93" i="1"/>
  <c r="BC93" i="1"/>
  <c r="BD96" i="1"/>
  <c r="BC96" i="1"/>
  <c r="BD98" i="1"/>
  <c r="BC98" i="1"/>
  <c r="BE75" i="1"/>
  <c r="BD94" i="1"/>
  <c r="BC94" i="1"/>
  <c r="BB34" i="1"/>
  <c r="BB25" i="1"/>
  <c r="BB28" i="1"/>
  <c r="BE74" i="1" l="1"/>
  <c r="BD91" i="1"/>
  <c r="BC91" i="1"/>
  <c r="AY23" i="1"/>
  <c r="BB23" i="1"/>
  <c r="BB44" i="1"/>
  <c r="AZ44" i="1"/>
  <c r="BA44" i="1"/>
  <c r="AY44" i="1"/>
  <c r="AZ40" i="1"/>
  <c r="BB40" i="1"/>
  <c r="BA40" i="1"/>
  <c r="AY40" i="1"/>
  <c r="AZ41" i="1"/>
  <c r="BA41" i="1"/>
  <c r="BB41" i="1"/>
  <c r="AY41" i="1"/>
  <c r="BB46" i="1"/>
  <c r="AZ46" i="1"/>
  <c r="BA46" i="1"/>
  <c r="AY46" i="1"/>
  <c r="BA45" i="1"/>
  <c r="BB45" i="1"/>
  <c r="AZ45" i="1"/>
  <c r="AY45" i="1"/>
  <c r="AZ39" i="1"/>
  <c r="BB39" i="1"/>
  <c r="BA39" i="1"/>
  <c r="AY39" i="1"/>
  <c r="BB48" i="1"/>
  <c r="AZ48" i="1"/>
  <c r="BA48" i="1"/>
  <c r="AY48" i="1"/>
  <c r="AZ50" i="1"/>
  <c r="BA50" i="1"/>
  <c r="BB50" i="1"/>
  <c r="AY50" i="1"/>
  <c r="BA47" i="1"/>
  <c r="AZ47" i="1"/>
  <c r="BB47" i="1"/>
  <c r="AY47" i="1"/>
  <c r="BA49" i="1"/>
  <c r="BB49" i="1"/>
  <c r="AZ49" i="1"/>
  <c r="AY49" i="1"/>
  <c r="BB27" i="1"/>
  <c r="AZ42" i="1"/>
  <c r="BA42" i="1"/>
  <c r="BB42" i="1"/>
  <c r="AY42" i="1"/>
  <c r="AZ43" i="1"/>
  <c r="BA43" i="1"/>
  <c r="BB43" i="1"/>
  <c r="AY43" i="1"/>
  <c r="BB33" i="1"/>
  <c r="BA51" i="1"/>
  <c r="BB51" i="1"/>
  <c r="AZ51" i="1"/>
  <c r="AY51" i="1"/>
  <c r="BB26" i="1"/>
  <c r="BB24" i="1"/>
  <c r="BB32" i="1"/>
  <c r="AZ27" i="1"/>
  <c r="BA27" i="1"/>
  <c r="AY27" i="1"/>
  <c r="AZ28" i="1"/>
  <c r="BA28" i="1"/>
  <c r="AY28" i="1"/>
  <c r="AY22" i="1"/>
  <c r="AZ22" i="1"/>
  <c r="BA22" i="1"/>
  <c r="BB22" i="1"/>
  <c r="AZ31" i="1"/>
  <c r="BA31" i="1"/>
  <c r="AY31" i="1"/>
  <c r="BA33" i="1"/>
  <c r="AY33" i="1"/>
  <c r="AZ33" i="1"/>
  <c r="AZ30" i="1"/>
  <c r="BA30" i="1"/>
  <c r="AY30" i="1"/>
  <c r="AZ23" i="1"/>
  <c r="BA23" i="1"/>
  <c r="BA24" i="1"/>
  <c r="AY24" i="1"/>
  <c r="AZ24" i="1"/>
  <c r="AZ32" i="1"/>
  <c r="AY32" i="1"/>
  <c r="BA32" i="1"/>
  <c r="AY25" i="1"/>
  <c r="BA25" i="1"/>
  <c r="AZ25" i="1"/>
  <c r="AY26" i="1"/>
  <c r="BA26" i="1"/>
  <c r="AZ26" i="1"/>
  <c r="BB30" i="1"/>
  <c r="BB31" i="1"/>
  <c r="AZ34" i="1"/>
  <c r="BA34" i="1"/>
  <c r="AY34" i="1"/>
  <c r="AZ29" i="1"/>
  <c r="BA29" i="1"/>
  <c r="AY29" i="1"/>
  <c r="BB29" i="1"/>
  <c r="AY21" i="1"/>
  <c r="F17" i="6"/>
  <c r="E17" i="6"/>
  <c r="F9" i="6"/>
  <c r="E9" i="6"/>
  <c r="F8" i="6"/>
  <c r="E8" i="6"/>
  <c r="F7" i="6"/>
  <c r="E7" i="6"/>
  <c r="F6" i="6"/>
  <c r="E6" i="6"/>
  <c r="BC39" i="1" l="1"/>
  <c r="BC51" i="1"/>
  <c r="BC42" i="1"/>
  <c r="BC44" i="1"/>
  <c r="BC50" i="1"/>
  <c r="BC46" i="1"/>
  <c r="BC34" i="1"/>
  <c r="BC28" i="1"/>
  <c r="BC30" i="1"/>
  <c r="BC23" i="1"/>
  <c r="BC47" i="1"/>
  <c r="BC43" i="1"/>
  <c r="BC48" i="1"/>
  <c r="BC27" i="1"/>
  <c r="BC49" i="1"/>
  <c r="BC45" i="1"/>
  <c r="BC41" i="1"/>
  <c r="BC31" i="1"/>
  <c r="BC26" i="1"/>
  <c r="BC25" i="1"/>
  <c r="BA38" i="1"/>
  <c r="BB38" i="1"/>
  <c r="AZ38" i="1"/>
  <c r="AY38" i="1"/>
  <c r="BC40" i="1"/>
  <c r="BC32" i="1"/>
  <c r="BC22" i="1"/>
  <c r="BC33" i="1"/>
  <c r="AZ21" i="1"/>
  <c r="AZ35" i="1" s="1"/>
  <c r="BA21" i="1"/>
  <c r="BA35" i="1" s="1"/>
  <c r="BB21" i="1"/>
  <c r="BB35" i="1" s="1"/>
  <c r="BC24" i="1"/>
  <c r="BC29" i="1"/>
  <c r="BC38" i="1" l="1"/>
  <c r="BC21" i="1"/>
  <c r="AY35" i="1"/>
  <c r="BC36" i="1" l="1"/>
  <c r="BC3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<sst xmlns="http://schemas.openxmlformats.org/spreadsheetml/2006/main" count="384" uniqueCount="83">
  <si>
    <t>CF</t>
  </si>
  <si>
    <t>NPV-KTH</t>
  </si>
  <si>
    <t>NPV-AVERAGE</t>
  </si>
  <si>
    <t>NPV-STD</t>
  </si>
  <si>
    <t>Relative Error</t>
  </si>
  <si>
    <t>avg.</t>
  </si>
  <si>
    <t>Max Range</t>
  </si>
  <si>
    <t>CF_hyb</t>
  </si>
  <si>
    <t>CF_hyb_real</t>
  </si>
  <si>
    <t>NPV</t>
  </si>
  <si>
    <t>LCOE</t>
  </si>
  <si>
    <t>PV_AC_nom</t>
  </si>
  <si>
    <t>BESS_E_nom</t>
  </si>
  <si>
    <t>BESS_P_nom</t>
  </si>
  <si>
    <t>ST_Q_nom</t>
  </si>
  <si>
    <t>PB_P_net_nom</t>
  </si>
  <si>
    <t>TES_E_nom</t>
  </si>
  <si>
    <t>EH_Q_nom</t>
  </si>
  <si>
    <t>%</t>
  </si>
  <si>
    <t>MEur</t>
  </si>
  <si>
    <t>Eur/MWh</t>
  </si>
  <si>
    <t>MW</t>
  </si>
  <si>
    <t>MWh</t>
  </si>
  <si>
    <t>CF_hyb_set</t>
  </si>
  <si>
    <t>Appendix D - Design Values with Electric Heaters and Variable Demand</t>
  </si>
  <si>
    <t>Figure 37: Optimal PV nominal AC power determined by each model for each HCF.</t>
  </si>
  <si>
    <t>Figure 38: Optimal BESS nominal energy content determined by each model for each HCF.</t>
  </si>
  <si>
    <t>Figure 39: Optimal BESS nominal AC power determined by each model for each HCF.</t>
  </si>
  <si>
    <t>Figure 40: Optimal CSP receiver nominal heat output determined by each model for each HCF.</t>
  </si>
  <si>
    <t>Figure 41: Optimal power cycle net AC power determined by each model for each HCF.</t>
  </si>
  <si>
    <t>Figure 42: Optimal TES nominal energy content determined by each model for each HCF.</t>
  </si>
  <si>
    <t>Figure 30: Optimal EH nominal heat output determined by each model for each HCF.</t>
  </si>
  <si>
    <t>4.2 Case Study 2: Optimize Design - Inclusion of Electric Heater</t>
  </si>
  <si>
    <t>4.2 Case Study 2: Optimize Design</t>
  </si>
  <si>
    <t>Figure 21: Maximum NPV determined by each CSP-PV hybrid modeling tool for HCFs from 30% to 95% (no EHs within the design space).</t>
  </si>
  <si>
    <t>Figure 22: Difference between predicted NPV and mean value (mean NPV of the four models).</t>
  </si>
  <si>
    <t>Figure 23: Optimal PV nominal AC power determined by each model for each HCF.</t>
  </si>
  <si>
    <t>Figure 24: Optimal BESS nominal energy content determined by each model for each HCF.</t>
  </si>
  <si>
    <t>Figure 25: Optimal BESS nominal AC power determined by each model for each HCF.</t>
  </si>
  <si>
    <t>Figure 26: Optimal CSP receiver nominal heat output determined by each model for each HCF.</t>
  </si>
  <si>
    <t>Figure 27: Optimal power cycle net AC power determined by each model for each HCF.</t>
  </si>
  <si>
    <t xml:space="preserve">Figure 28: Optimal TES nominal energy content determined by each modelfor each HCF. </t>
  </si>
  <si>
    <t>Variable Load with Electric Heater</t>
  </si>
  <si>
    <t>Variable Load without an Electric Heater</t>
  </si>
  <si>
    <t>WO Electric Heater</t>
  </si>
  <si>
    <t>EH</t>
  </si>
  <si>
    <t>Diff</t>
  </si>
  <si>
    <t>Figure 29: Change in average NPV when EHs are included in the sub-system design space.</t>
  </si>
  <si>
    <t>Legend</t>
  </si>
  <si>
    <t>Symbol/Abbreviation</t>
  </si>
  <si>
    <t xml:space="preserve">Description </t>
  </si>
  <si>
    <t>Unit</t>
  </si>
  <si>
    <t>Desired hybrid capacity factor</t>
  </si>
  <si>
    <t>Real hybrid capacity factor</t>
  </si>
  <si>
    <t>Net present value</t>
  </si>
  <si>
    <t>Levelized cost of energy</t>
  </si>
  <si>
    <t>PV nominal AC power</t>
  </si>
  <si>
    <t>BESS nominal energy content</t>
  </si>
  <si>
    <t>BESS nominal AC power</t>
  </si>
  <si>
    <t>CSP receiver nominal heat output</t>
  </si>
  <si>
    <t xml:space="preserve">Power cycle net AC power </t>
  </si>
  <si>
    <t xml:space="preserve">TES nominal energy content </t>
  </si>
  <si>
    <t>EH nominal heat output</t>
  </si>
  <si>
    <t>Meur</t>
  </si>
  <si>
    <t>NPV-MoSES</t>
  </si>
  <si>
    <t>NPV-YACOP</t>
  </si>
  <si>
    <t>NPV-AESOPT</t>
  </si>
  <si>
    <t>NPV-HOPP</t>
  </si>
  <si>
    <t>Title:</t>
  </si>
  <si>
    <t>intercomparison_of_hybrid_CSP_PV_systems_optimization_variable_load_results</t>
  </si>
  <si>
    <t>Description</t>
  </si>
  <si>
    <t>This excel workbook contains that results of running the variable load found in the workbook intercomparison_of_hybrid_CSP_PV_systems_model_input_data_2019 on tab 9. All models created a pareto fronteir by solving at each of the given hybrid capacity factors and reported the resulting design parameters as well as NPV and LCOE. Additionally, for models that have an electric heater capability, an additional pareto fronteir was created with an electric heater as an additional design variable.</t>
  </si>
  <si>
    <t>Sheet</t>
  </si>
  <si>
    <t>1.1 MoSES Variable Load Results</t>
  </si>
  <si>
    <t>1.2 - YACOP Variable Load Results</t>
  </si>
  <si>
    <t>1.3 - AESOPT Variable Load Results</t>
  </si>
  <si>
    <t>1.4 - HOPP Variable Load Results</t>
  </si>
  <si>
    <t>2.1 - Paper Figures</t>
  </si>
  <si>
    <t>This sheet contains the results of running the MoSES model on a variable load both with an electric heater and without an electric heater.</t>
  </si>
  <si>
    <t>This sheet contains the results of running the YACOP model on a variable load both with an electric heater and without an electric heater.</t>
  </si>
  <si>
    <t>This sheet contains the results of running the AESOPT model on a variable load both with an electric heater and without an electric heater.</t>
  </si>
  <si>
    <t>This sheet contains the results of running the HOPP model on a variable load without an electric heater.</t>
  </si>
  <si>
    <t>This sheet contains the figures used in the associated paper from the results of this workbook. The paper figure label and figure number corresponds to the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</si>
</sst>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000000"/>
      <name val="Calibri"/>
      <family val="2"/>
      <charset val="1"/>
    </font>
    <font>
      <sz val="11"/>
      <color rgb="FF000000"/>
      <name val="Calibri"/>
      <family val="2"/>
      <charset val="1"/>
    </font>
    <font>
      <sz val="11"/>
      <color rgb="FFFF0000"/>
      <name val="Calibri"/>
      <family val="2"/>
      <charset val="1"/>
    </font>
    <font>
      <sz val="11"/>
      <color rgb="FF000000"/>
      <name val="Calibri"/>
      <family val="2"/>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b/>
      <sz val="18"/>
      <color theme="1"/>
      <name val="Calibri"/>
      <family val="2"/>
      <scheme val="minor"/>
    </font>
    <font>
      <b/>
      <sz val="26"/>
      <color theme="1"/>
      <name val="Calibri"/>
      <family val="2"/>
      <scheme val="minor"/>
    </font>
    <font>
      <b/>
      <sz val="16"/>
      <color theme="1"/>
      <name val="Calibri"/>
      <family val="2"/>
      <scheme val="minor"/>
    </font>
    <font>
      <b/>
      <sz val="14"/>
      <color theme="1"/>
      <name val="Calibri"/>
      <family val="2"/>
      <scheme val="minor"/>
    </font>
    <font>
      <b/>
      <sz val="14"/>
      <color rgb="FF000000"/>
      <name val="Calibri"/>
      <family val="2"/>
      <scheme val="minor"/>
    </font>
    <font>
      <b/>
      <sz val="11"/>
      <color rgb="FF000000"/>
      <name val="Calibri"/>
      <family val="2"/>
    </font>
  </fonts>
  <fills count="38">
    <fill>
      <patternFill patternType="none"/>
    </fill>
    <fill>
      <patternFill patternType="gray125"/>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theme="1"/>
      </right>
      <top style="medium">
        <color rgb="FF000000"/>
      </top>
      <bottom style="medium">
        <color rgb="FF000000"/>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43">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4" applyNumberFormat="0" applyAlignment="0" applyProtection="0"/>
    <xf numFmtId="0" fontId="17" fillId="10" borderId="5" applyNumberFormat="0" applyAlignment="0" applyProtection="0"/>
    <xf numFmtId="0" fontId="18" fillId="10" borderId="4" applyNumberFormat="0" applyAlignment="0" applyProtection="0"/>
    <xf numFmtId="0" fontId="19" fillId="0" borderId="6" applyNumberFormat="0" applyFill="0" applyAlignment="0" applyProtection="0"/>
    <xf numFmtId="0" fontId="20" fillId="11" borderId="7" applyNumberFormat="0" applyAlignment="0" applyProtection="0"/>
    <xf numFmtId="0" fontId="3" fillId="0" borderId="0" applyNumberFormat="0" applyFill="0" applyBorder="0" applyAlignment="0" applyProtection="0"/>
    <xf numFmtId="0" fontId="1" fillId="12" borderId="8" applyNumberFormat="0" applyFont="0" applyAlignment="0" applyProtection="0"/>
    <xf numFmtId="0" fontId="21" fillId="0" borderId="0" applyNumberFormat="0" applyFill="0" applyBorder="0" applyAlignment="0" applyProtection="0"/>
    <xf numFmtId="0" fontId="2" fillId="0" borderId="9" applyNumberFormat="0" applyFill="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62">
    <xf numFmtId="0" fontId="0" fillId="0" borderId="0" xfId="0"/>
    <xf numFmtId="0" fontId="0" fillId="2" borderId="0" xfId="0" applyFill="1"/>
    <xf numFmtId="0" fontId="2" fillId="2" borderId="0" xfId="0" applyFont="1" applyFill="1"/>
    <xf numFmtId="9" fontId="0" fillId="3" borderId="0" xfId="1" applyFont="1" applyFill="1"/>
    <xf numFmtId="0" fontId="0" fillId="3" borderId="0" xfId="0" applyFill="1"/>
    <xf numFmtId="0" fontId="0" fillId="4" borderId="0" xfId="0" applyFill="1"/>
    <xf numFmtId="164" fontId="0" fillId="3" borderId="0" xfId="0" applyNumberFormat="1" applyFill="1"/>
    <xf numFmtId="164" fontId="0" fillId="4" borderId="0" xfId="0" applyNumberFormat="1" applyFill="1"/>
    <xf numFmtId="0" fontId="5" fillId="5" borderId="0" xfId="0" applyFont="1" applyFill="1"/>
    <xf numFmtId="9" fontId="5" fillId="5" borderId="0" xfId="0" applyNumberFormat="1" applyFont="1" applyFill="1"/>
    <xf numFmtId="9" fontId="5" fillId="0" borderId="0" xfId="0" applyNumberFormat="1" applyFont="1"/>
    <xf numFmtId="0" fontId="5" fillId="0" borderId="0" xfId="0" applyFont="1"/>
    <xf numFmtId="9" fontId="6" fillId="0" borderId="0" xfId="0" applyNumberFormat="1" applyFont="1"/>
    <xf numFmtId="0" fontId="6" fillId="0" borderId="0" xfId="0" applyFont="1"/>
    <xf numFmtId="0" fontId="3" fillId="0" borderId="0" xfId="0" applyFont="1"/>
    <xf numFmtId="9" fontId="0" fillId="0" borderId="0" xfId="1" applyFont="1" applyFill="1"/>
    <xf numFmtId="164" fontId="8" fillId="4" borderId="0" xfId="0" applyNumberFormat="1" applyFont="1" applyFill="1"/>
    <xf numFmtId="9" fontId="0" fillId="3" borderId="0" xfId="1" applyFont="1" applyFill="1" applyAlignment="1">
      <alignment horizontal="center" vertical="center"/>
    </xf>
    <xf numFmtId="164" fontId="0" fillId="3" borderId="0" xfId="0" applyNumberFormat="1" applyFill="1" applyAlignment="1">
      <alignment horizontal="center" vertical="center"/>
    </xf>
    <xf numFmtId="0" fontId="0" fillId="0" borderId="0" xfId="0" applyAlignment="1">
      <alignment horizontal="center"/>
    </xf>
    <xf numFmtId="0" fontId="0" fillId="0" borderId="0" xfId="0" applyAlignment="1">
      <alignment horizontal="center" vertical="center"/>
    </xf>
    <xf numFmtId="9" fontId="0" fillId="0" borderId="0" xfId="1" applyFont="1" applyAlignment="1">
      <alignment horizontal="center" vertical="center"/>
    </xf>
    <xf numFmtId="1" fontId="0" fillId="0" borderId="0" xfId="0" applyNumberFormat="1" applyAlignment="1">
      <alignment horizontal="center" vertical="center"/>
    </xf>
    <xf numFmtId="1" fontId="0" fillId="0" borderId="0" xfId="0" applyNumberFormat="1" applyAlignment="1">
      <alignment horizontal="center"/>
    </xf>
    <xf numFmtId="165" fontId="0" fillId="3" borderId="0" xfId="1" applyNumberFormat="1" applyFont="1" applyFill="1"/>
    <xf numFmtId="10" fontId="0" fillId="0" borderId="0" xfId="0" applyNumberFormat="1"/>
    <xf numFmtId="165" fontId="0" fillId="0" borderId="0" xfId="1" applyNumberFormat="1" applyFont="1" applyFill="1"/>
    <xf numFmtId="165" fontId="0" fillId="0" borderId="0" xfId="0" applyNumberFormat="1"/>
    <xf numFmtId="0" fontId="2" fillId="0" borderId="0" xfId="0" applyFont="1" applyAlignment="1">
      <alignment horizontal="center" vertical="center"/>
    </xf>
    <xf numFmtId="0" fontId="23" fillId="3" borderId="0" xfId="0" applyFont="1" applyFill="1"/>
    <xf numFmtId="1" fontId="0" fillId="4" borderId="0" xfId="0" applyNumberFormat="1" applyFill="1" applyAlignment="1">
      <alignment horizontal="center" vertical="center"/>
    </xf>
    <xf numFmtId="0" fontId="24" fillId="0" borderId="0" xfId="0" applyFont="1"/>
    <xf numFmtId="9" fontId="0" fillId="0" borderId="0" xfId="1" applyFont="1" applyFill="1" applyAlignment="1">
      <alignment horizontal="center" vertical="center"/>
    </xf>
    <xf numFmtId="164" fontId="0" fillId="0" borderId="0" xfId="0" applyNumberFormat="1" applyAlignment="1">
      <alignment horizontal="center" vertical="center"/>
    </xf>
    <xf numFmtId="0" fontId="4" fillId="0" borderId="0" xfId="0" applyFont="1"/>
    <xf numFmtId="0" fontId="23" fillId="0" borderId="0" xfId="0" applyFont="1"/>
    <xf numFmtId="0" fontId="7" fillId="0" borderId="0" xfId="0" applyFont="1"/>
    <xf numFmtId="0" fontId="25" fillId="0" borderId="0" xfId="0" applyFont="1" applyAlignment="1">
      <alignment horizontal="center" vertical="center"/>
    </xf>
    <xf numFmtId="0" fontId="0" fillId="37" borderId="0" xfId="0" applyFill="1"/>
    <xf numFmtId="1" fontId="0" fillId="37" borderId="0" xfId="0" applyNumberFormat="1" applyFill="1" applyAlignment="1">
      <alignment horizontal="center" vertical="center"/>
    </xf>
    <xf numFmtId="1" fontId="0" fillId="0" borderId="0" xfId="0" applyNumberFormat="1"/>
    <xf numFmtId="9" fontId="0" fillId="0" borderId="0" xfId="1" applyFont="1" applyFill="1" applyAlignment="1">
      <alignment horizontal="center"/>
    </xf>
    <xf numFmtId="9" fontId="0" fillId="0" borderId="0" xfId="0" applyNumberFormat="1"/>
    <xf numFmtId="1" fontId="0" fillId="0" borderId="0" xfId="1" applyNumberFormat="1" applyFont="1" applyFill="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0" xfId="0" applyAlignment="1">
      <alignment wrapText="1"/>
    </xf>
    <xf numFmtId="0" fontId="27" fillId="0" borderId="0" xfId="0" applyFont="1"/>
    <xf numFmtId="0" fontId="26" fillId="0" borderId="0" xfId="0" applyFont="1"/>
    <xf numFmtId="0" fontId="27" fillId="0" borderId="0" xfId="0" applyFont="1" applyAlignment="1">
      <alignment horizontal="center"/>
    </xf>
    <xf numFmtId="0" fontId="28" fillId="0" borderId="0" xfId="0" applyFont="1" applyAlignment="1">
      <alignment horizont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6" fillId="0" borderId="0" xfId="0" applyFont="1" applyAlignment="1">
      <alignment horizontal="center" wrapText="1"/>
    </xf>
    <xf numFmtId="0" fontId="25" fillId="0" borderId="0" xfId="0" applyFont="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DD9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0352169715204"/>
          <c:y val="3.80787759296876E-2"/>
          <c:w val="0.87977510113338275"/>
          <c:h val="0.79931273166419703"/>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Results'!$K$4:$K$17</c:f>
              <c:numCache>
                <c:formatCode>0</c:formatCode>
                <c:ptCount val="14"/>
                <c:pt idx="10">
                  <c:v>36.715345521609301</c:v>
                </c:pt>
                <c:pt idx="11">
                  <c:v>23.880603792905202</c:v>
                </c:pt>
                <c:pt idx="12">
                  <c:v>26.689704238793201</c:v>
                </c:pt>
                <c:pt idx="13">
                  <c:v>132.54016307664901</c:v>
                </c:pt>
              </c:numCache>
            </c:numRef>
          </c:val>
          <c:extLst>
            <c:ext xmlns:c16="http://schemas.microsoft.com/office/drawing/2014/chart" uri="{C3380CC4-5D6E-409C-BE32-E72D297353CC}">
              <c16:uniqueId val="{00000000-C261-47EB-903F-4F4682033A44}"/>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Results'!$J$4:$J$17</c:f>
              <c:numCache>
                <c:formatCode>General</c:formatCode>
                <c:ptCount val="14"/>
                <c:pt idx="11">
                  <c:v>12.89340632</c:v>
                </c:pt>
                <c:pt idx="12">
                  <c:v>52.711639694054597</c:v>
                </c:pt>
                <c:pt idx="13">
                  <c:v>56.132584630812197</c:v>
                </c:pt>
              </c:numCache>
            </c:numRef>
          </c:val>
          <c:extLst>
            <c:ext xmlns:c16="http://schemas.microsoft.com/office/drawing/2014/chart" uri="{C3380CC4-5D6E-409C-BE32-E72D297353CC}">
              <c16:uniqueId val="{00000001-C261-47EB-903F-4F4682033A44}"/>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Result'!$K$4:$K$17</c:f>
              <c:numCache>
                <c:formatCode>0.0</c:formatCode>
                <c:ptCount val="14"/>
                <c:pt idx="4">
                  <c:v>52.7</c:v>
                </c:pt>
                <c:pt idx="5">
                  <c:v>69.8</c:v>
                </c:pt>
                <c:pt idx="6">
                  <c:v>86.6</c:v>
                </c:pt>
                <c:pt idx="7">
                  <c:v>12.2</c:v>
                </c:pt>
                <c:pt idx="8">
                  <c:v>20.6</c:v>
                </c:pt>
                <c:pt idx="9">
                  <c:v>25.9</c:v>
                </c:pt>
                <c:pt idx="10">
                  <c:v>34</c:v>
                </c:pt>
                <c:pt idx="11">
                  <c:v>31.3</c:v>
                </c:pt>
                <c:pt idx="12">
                  <c:v>47.8</c:v>
                </c:pt>
                <c:pt idx="13">
                  <c:v>131.30000000000001</c:v>
                </c:pt>
              </c:numCache>
            </c:numRef>
          </c:val>
          <c:extLst>
            <c:ext xmlns:c16="http://schemas.microsoft.com/office/drawing/2014/chart" uri="{C3380CC4-5D6E-409C-BE32-E72D297353CC}">
              <c16:uniqueId val="{00000002-C261-47EB-903F-4F4682033A44}"/>
            </c:ext>
          </c:extLst>
        </c:ser>
        <c:dLbls>
          <c:showLegendKey val="0"/>
          <c:showVal val="0"/>
          <c:showCatName val="0"/>
          <c:showSerName val="0"/>
          <c:showPercent val="0"/>
          <c:showBubbleSize val="0"/>
        </c:dLbls>
        <c:gapWidth val="150"/>
        <c:axId val="1251930239"/>
        <c:axId val="1251363519"/>
        <c:extLst>
          <c:ext xmlns:c15="http://schemas.microsoft.com/office/drawing/2012/chart" uri="{02D57815-91ED-43cb-92C2-25804820EDAC}">
            <c15:filteredBarSeries>
              <c15:ser>
                <c:idx val="8"/>
                <c:order val="3"/>
                <c:tx>
                  <c:v>HOPP</c:v>
                </c:tx>
                <c:spPr>
                  <a:solidFill>
                    <a:schemeClr val="accent5"/>
                  </a:solidFill>
                </c:spPr>
                <c:invertIfNegative val="0"/>
                <c:cat>
                  <c:numRef>
                    <c:extLst>
                      <c:ext uri="{02D57815-91ED-43cb-92C2-25804820EDAC}">
                        <c15:formulaRef>
                          <c15:sqref>'2.1-Paper figures'!$AX$91:$AX$104</c15:sqref>
                        </c15:formulaRef>
                      </c:ext>
                    </c:extLst>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extLst>
                      <c:ext uri="{02D57815-91ED-43cb-92C2-25804820EDAC}">
                        <c15:formulaRef>
                          <c15:sqref>'1.4-HOPP Variable Load Results'!$J$4:$J$17</c15:sqref>
                        </c15:formulaRef>
                      </c:ext>
                    </c:extLst>
                    <c:numCache>
                      <c:formatCode>General</c:formatCode>
                      <c:ptCount val="14"/>
                    </c:numCache>
                  </c:numRef>
                </c:val>
                <c:extLst>
                  <c:ext xmlns:c16="http://schemas.microsoft.com/office/drawing/2014/chart" uri="{C3380CC4-5D6E-409C-BE32-E72D297353CC}">
                    <c16:uniqueId val="{00000003-C261-47EB-903F-4F4682033A44}"/>
                  </c:ext>
                </c:extLst>
              </c15:ser>
            </c15:filteredBarSeries>
          </c:ext>
        </c:extLst>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de-DE" b="1"/>
                  <a:t>Electric</a:t>
                </a:r>
                <a:r>
                  <a:rPr lang="de-DE" b="1" baseline="0"/>
                  <a:t> Heater Nominal Heat Output [MW]</a:t>
                </a:r>
                <a:endParaRPr lang="de-DE" b="1"/>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53644510373302079"/>
          <c:y val="7.1851801936306442E-2"/>
          <c:w val="0.3208299020997698"/>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1470097739123"/>
          <c:y val="3.8078768197052082E-2"/>
          <c:w val="0.86833161305662243"/>
          <c:h val="0.79931277241764731"/>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figures'!$AX$91:$AX$105</c:f>
              <c:numCache>
                <c:formatCode>0%</c:formatCode>
                <c:ptCount val="15"/>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Results'!$J$4:$J$17</c:f>
              <c:numCache>
                <c:formatCode>0</c:formatCode>
                <c:ptCount val="14"/>
                <c:pt idx="8">
                  <c:v>1407.8343219783901</c:v>
                </c:pt>
                <c:pt idx="9">
                  <c:v>1440.9339013317399</c:v>
                </c:pt>
                <c:pt idx="10">
                  <c:v>1550.63394170279</c:v>
                </c:pt>
                <c:pt idx="11">
                  <c:v>1642.68026758317</c:v>
                </c:pt>
                <c:pt idx="12">
                  <c:v>2145.6947970546798</c:v>
                </c:pt>
                <c:pt idx="13">
                  <c:v>2230.7691166723798</c:v>
                </c:pt>
              </c:numCache>
            </c:numRef>
          </c:val>
          <c:extLst>
            <c:ext xmlns:c16="http://schemas.microsoft.com/office/drawing/2014/chart" uri="{C3380CC4-5D6E-409C-BE32-E72D297353CC}">
              <c16:uniqueId val="{00000000-0572-4372-B16B-F320FB0C5C87}"/>
            </c:ext>
          </c:extLst>
        </c:ser>
        <c:ser>
          <c:idx val="6"/>
          <c:order val="1"/>
          <c:tx>
            <c:v>YACOP</c:v>
          </c:tx>
          <c:spPr>
            <a:solidFill>
              <a:schemeClr val="tx1">
                <a:lumMod val="50000"/>
                <a:lumOff val="50000"/>
              </a:schemeClr>
            </a:solidFill>
          </c:spPr>
          <c:invertIfNegative val="0"/>
          <c:cat>
            <c:numRef>
              <c:f>'2.1-Paper figures'!$AX$91:$AX$105</c:f>
              <c:numCache>
                <c:formatCode>0%</c:formatCode>
                <c:ptCount val="15"/>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Results'!$I$4:$I$17</c:f>
              <c:numCache>
                <c:formatCode>General</c:formatCode>
                <c:ptCount val="14"/>
                <c:pt idx="6">
                  <c:v>1103.96270210941</c:v>
                </c:pt>
                <c:pt idx="7">
                  <c:v>1128.458457</c:v>
                </c:pt>
                <c:pt idx="8">
                  <c:v>1417.65962566398</c:v>
                </c:pt>
                <c:pt idx="9">
                  <c:v>1825.2563520000001</c:v>
                </c:pt>
                <c:pt idx="10">
                  <c:v>1933.346865</c:v>
                </c:pt>
                <c:pt idx="11">
                  <c:v>2388.4216839999999</c:v>
                </c:pt>
                <c:pt idx="12">
                  <c:v>2524.5436846399002</c:v>
                </c:pt>
                <c:pt idx="13">
                  <c:v>2546.2455246105101</c:v>
                </c:pt>
              </c:numCache>
            </c:numRef>
          </c:val>
          <c:extLst>
            <c:ext xmlns:c16="http://schemas.microsoft.com/office/drawing/2014/chart" uri="{C3380CC4-5D6E-409C-BE32-E72D297353CC}">
              <c16:uniqueId val="{00000001-0572-4372-B16B-F320FB0C5C87}"/>
            </c:ext>
          </c:extLst>
        </c:ser>
        <c:ser>
          <c:idx val="9"/>
          <c:order val="2"/>
          <c:tx>
            <c:v>AESOPT</c:v>
          </c:tx>
          <c:spPr>
            <a:solidFill>
              <a:schemeClr val="accent6"/>
            </a:solidFill>
          </c:spPr>
          <c:invertIfNegative val="0"/>
          <c:cat>
            <c:numRef>
              <c:f>'2.1-Paper figures'!$AX$91:$AX$105</c:f>
              <c:numCache>
                <c:formatCode>0%</c:formatCode>
                <c:ptCount val="15"/>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Result'!$J$4:$J$17</c:f>
              <c:numCache>
                <c:formatCode>0.0</c:formatCode>
                <c:ptCount val="14"/>
                <c:pt idx="4">
                  <c:v>336</c:v>
                </c:pt>
                <c:pt idx="5">
                  <c:v>450.5</c:v>
                </c:pt>
                <c:pt idx="6">
                  <c:v>569.5</c:v>
                </c:pt>
                <c:pt idx="7">
                  <c:v>968.1</c:v>
                </c:pt>
                <c:pt idx="8">
                  <c:v>1084.3</c:v>
                </c:pt>
                <c:pt idx="9">
                  <c:v>1207.8</c:v>
                </c:pt>
                <c:pt idx="10">
                  <c:v>1259.0999999999999</c:v>
                </c:pt>
                <c:pt idx="11">
                  <c:v>1463.7</c:v>
                </c:pt>
                <c:pt idx="12">
                  <c:v>1797.7</c:v>
                </c:pt>
                <c:pt idx="13">
                  <c:v>2472.5</c:v>
                </c:pt>
              </c:numCache>
            </c:numRef>
          </c:val>
          <c:extLst>
            <c:ext xmlns:c16="http://schemas.microsoft.com/office/drawing/2014/chart" uri="{C3380CC4-5D6E-409C-BE32-E72D297353CC}">
              <c16:uniqueId val="{00000002-0572-4372-B16B-F320FB0C5C87}"/>
            </c:ext>
          </c:extLst>
        </c:ser>
        <c:dLbls>
          <c:showLegendKey val="0"/>
          <c:showVal val="0"/>
          <c:showCatName val="0"/>
          <c:showSerName val="0"/>
          <c:showPercent val="0"/>
          <c:showBubbleSize val="0"/>
        </c:dLbls>
        <c:gapWidth val="150"/>
        <c:axId val="1251930239"/>
        <c:axId val="1251363519"/>
        <c:extLst>
          <c:ext xmlns:c15="http://schemas.microsoft.com/office/drawing/2012/chart" uri="{02D57815-91ED-43cb-92C2-25804820EDAC}">
            <c15:filteredBarSeries>
              <c15:ser>
                <c:idx val="8"/>
                <c:order val="3"/>
                <c:tx>
                  <c:v>HOPP</c:v>
                </c:tx>
                <c:spPr>
                  <a:solidFill>
                    <a:schemeClr val="accent5"/>
                  </a:solidFill>
                </c:spPr>
                <c:invertIfNegative val="0"/>
                <c:cat>
                  <c:numRef>
                    <c:extLst>
                      <c:ext uri="{02D57815-91ED-43cb-92C2-25804820EDAC}">
                        <c15:formulaRef>
                          <c15:sqref>'2.1-Paper figures'!$AX$91:$AX$105</c15:sqref>
                        </c15:formulaRef>
                      </c:ext>
                    </c:extLst>
                    <c:numCache>
                      <c:formatCode>0%</c:formatCode>
                      <c:ptCount val="15"/>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extLst>
                      <c:ext uri="{02D57815-91ED-43cb-92C2-25804820EDAC}">
                        <c15:formulaRef>
                          <c15:sqref>'1.4-HOPP Variable Load Results'!$I$4:$I$17</c15:sqref>
                        </c15:formulaRef>
                      </c:ext>
                    </c:extLst>
                    <c:numCache>
                      <c:formatCode>General</c:formatCode>
                      <c:ptCount val="14"/>
                      <c:pt idx="6">
                        <c:v>952.21682054569396</c:v>
                      </c:pt>
                      <c:pt idx="7">
                        <c:v>1415.23223516861</c:v>
                      </c:pt>
                      <c:pt idx="8">
                        <c:v>1292.453845</c:v>
                      </c:pt>
                      <c:pt idx="9">
                        <c:v>1370.01776</c:v>
                      </c:pt>
                      <c:pt idx="10">
                        <c:v>1717.005609</c:v>
                      </c:pt>
                      <c:pt idx="11">
                        <c:v>2092.0153949999999</c:v>
                      </c:pt>
                      <c:pt idx="12">
                        <c:v>2806.9373712850702</c:v>
                      </c:pt>
                      <c:pt idx="13">
                        <c:v>1307.888211</c:v>
                      </c:pt>
                    </c:numCache>
                  </c:numRef>
                </c:val>
                <c:extLst>
                  <c:ext xmlns:c16="http://schemas.microsoft.com/office/drawing/2014/chart" uri="{C3380CC4-5D6E-409C-BE32-E72D297353CC}">
                    <c16:uniqueId val="{00000003-0572-4372-B16B-F320FB0C5C87}"/>
                  </c:ext>
                </c:extLst>
              </c15:ser>
            </c15:filteredBarSeries>
          </c:ext>
        </c:extLst>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en-US" b="1"/>
                  <a:t>TES Nominal Energy</a:t>
                </a:r>
                <a:r>
                  <a:rPr lang="en-US" b="1" baseline="0"/>
                  <a:t> Content [MWh]</a:t>
                </a:r>
                <a:endParaRPr lang="de-DE" b="1"/>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53644510373302079"/>
          <c:y val="7.1851801936306442E-2"/>
          <c:w val="0.3208299020997698"/>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57162661178503E-2"/>
          <c:y val="3.80787759296876E-2"/>
          <c:w val="0.89133858110418496"/>
          <c:h val="0.80704967871362809"/>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Results'!$I$4:$I$17</c:f>
              <c:numCache>
                <c:formatCode>0</c:formatCode>
                <c:ptCount val="14"/>
                <c:pt idx="8">
                  <c:v>27.6425811338956</c:v>
                </c:pt>
                <c:pt idx="9">
                  <c:v>32.271322430476097</c:v>
                </c:pt>
                <c:pt idx="10">
                  <c:v>32.031648141767199</c:v>
                </c:pt>
                <c:pt idx="11">
                  <c:v>38.977904052674603</c:v>
                </c:pt>
                <c:pt idx="12">
                  <c:v>45.355939249039501</c:v>
                </c:pt>
                <c:pt idx="13">
                  <c:v>46.105119367088697</c:v>
                </c:pt>
              </c:numCache>
            </c:numRef>
          </c:val>
          <c:extLst>
            <c:ext xmlns:c16="http://schemas.microsoft.com/office/drawing/2014/chart" uri="{C3380CC4-5D6E-409C-BE32-E72D297353CC}">
              <c16:uniqueId val="{00000000-1732-4F53-8988-8955818E0B64}"/>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Results'!$H$4:$H$17</c:f>
              <c:numCache>
                <c:formatCode>General</c:formatCode>
                <c:ptCount val="14"/>
                <c:pt idx="6">
                  <c:v>22.060569280319601</c:v>
                </c:pt>
                <c:pt idx="7">
                  <c:v>31.407442110000002</c:v>
                </c:pt>
                <c:pt idx="8">
                  <c:v>33.834912256525101</c:v>
                </c:pt>
                <c:pt idx="9">
                  <c:v>33.502497820000002</c:v>
                </c:pt>
                <c:pt idx="10">
                  <c:v>36.851600949999998</c:v>
                </c:pt>
                <c:pt idx="11">
                  <c:v>41.180559780000003</c:v>
                </c:pt>
                <c:pt idx="12">
                  <c:v>43.886444210075702</c:v>
                </c:pt>
                <c:pt idx="13">
                  <c:v>48.7854515033304</c:v>
                </c:pt>
              </c:numCache>
            </c:numRef>
          </c:val>
          <c:extLst>
            <c:ext xmlns:c16="http://schemas.microsoft.com/office/drawing/2014/chart" uri="{C3380CC4-5D6E-409C-BE32-E72D297353CC}">
              <c16:uniqueId val="{00000001-1732-4F53-8988-8955818E0B64}"/>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Result'!$I$4:$I$17</c:f>
              <c:numCache>
                <c:formatCode>0.0</c:formatCode>
                <c:ptCount val="14"/>
                <c:pt idx="4">
                  <c:v>20.3</c:v>
                </c:pt>
                <c:pt idx="5">
                  <c:v>20.3</c:v>
                </c:pt>
                <c:pt idx="6">
                  <c:v>20.3</c:v>
                </c:pt>
                <c:pt idx="7">
                  <c:v>23.1</c:v>
                </c:pt>
                <c:pt idx="8">
                  <c:v>27.3</c:v>
                </c:pt>
                <c:pt idx="9">
                  <c:v>31.1</c:v>
                </c:pt>
                <c:pt idx="10">
                  <c:v>33.4</c:v>
                </c:pt>
                <c:pt idx="11">
                  <c:v>35.799999999999997</c:v>
                </c:pt>
                <c:pt idx="12">
                  <c:v>39.299999999999997</c:v>
                </c:pt>
                <c:pt idx="13">
                  <c:v>40.4</c:v>
                </c:pt>
              </c:numCache>
            </c:numRef>
          </c:val>
          <c:extLst>
            <c:ext xmlns:c16="http://schemas.microsoft.com/office/drawing/2014/chart" uri="{C3380CC4-5D6E-409C-BE32-E72D297353CC}">
              <c16:uniqueId val="{00000002-1732-4F53-8988-8955818E0B64}"/>
            </c:ext>
          </c:extLst>
        </c:ser>
        <c:dLbls>
          <c:showLegendKey val="0"/>
          <c:showVal val="0"/>
          <c:showCatName val="0"/>
          <c:showSerName val="0"/>
          <c:showPercent val="0"/>
          <c:showBubbleSize val="0"/>
        </c:dLbls>
        <c:gapWidth val="150"/>
        <c:axId val="1251930239"/>
        <c:axId val="1251363519"/>
        <c:extLst>
          <c:ext xmlns:c15="http://schemas.microsoft.com/office/drawing/2012/chart" uri="{02D57815-91ED-43cb-92C2-25804820EDAC}">
            <c15:filteredBarSeries>
              <c15:ser>
                <c:idx val="8"/>
                <c:order val="3"/>
                <c:tx>
                  <c:v>MINES</c:v>
                </c:tx>
                <c:spPr>
                  <a:solidFill>
                    <a:schemeClr val="accent5"/>
                  </a:solidFill>
                </c:spPr>
                <c:invertIfNegative val="0"/>
                <c:cat>
                  <c:numRef>
                    <c:extLst>
                      <c:ext uri="{02D57815-91ED-43cb-92C2-25804820EDAC}">
                        <c15:formulaRef>
                          <c15:sqref>'2.1-Paper figures'!$AX$91:$AX$104</c15:sqref>
                        </c15:formulaRef>
                      </c:ext>
                    </c:extLst>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extLst>
                      <c:ext uri="{02D57815-91ED-43cb-92C2-25804820EDAC}">
                        <c15:formulaRef>
                          <c15:sqref>'1.4-HOPP Variable Load Results'!$H$4:$H$17</c15:sqref>
                        </c15:formulaRef>
                      </c:ext>
                    </c:extLst>
                    <c:numCache>
                      <c:formatCode>General</c:formatCode>
                      <c:ptCount val="14"/>
                      <c:pt idx="6">
                        <c:v>19.8048415103416</c:v>
                      </c:pt>
                      <c:pt idx="7">
                        <c:v>28.7107114057731</c:v>
                      </c:pt>
                      <c:pt idx="8">
                        <c:v>27.009847239999999</c:v>
                      </c:pt>
                      <c:pt idx="9">
                        <c:v>34.935961489999997</c:v>
                      </c:pt>
                      <c:pt idx="10">
                        <c:v>38.082579080000002</c:v>
                      </c:pt>
                      <c:pt idx="11">
                        <c:v>40.74924798</c:v>
                      </c:pt>
                      <c:pt idx="12">
                        <c:v>55.215999999999902</c:v>
                      </c:pt>
                      <c:pt idx="13">
                        <c:v>25.026282299999998</c:v>
                      </c:pt>
                    </c:numCache>
                  </c:numRef>
                </c:val>
                <c:extLst>
                  <c:ext xmlns:c16="http://schemas.microsoft.com/office/drawing/2014/chart" uri="{C3380CC4-5D6E-409C-BE32-E72D297353CC}">
                    <c16:uniqueId val="{00000003-1732-4F53-8988-8955818E0B64}"/>
                  </c:ext>
                </c:extLst>
              </c15:ser>
            </c15:filteredBarSeries>
          </c:ext>
        </c:extLst>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en-US" b="1"/>
                  <a:t>Cycle</a:t>
                </a:r>
                <a:r>
                  <a:rPr lang="en-US" b="1" baseline="0"/>
                  <a:t> Net AC Power [MW]</a:t>
                </a:r>
                <a:endParaRPr lang="de-DE" b="1"/>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53644510373302079"/>
          <c:y val="7.1851801936306442E-2"/>
          <c:w val="0.3208299020997698"/>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802793962418"/>
          <c:y val="3.8078768197052082E-2"/>
          <c:w val="0.87990771582573923"/>
          <c:h val="0.79931277241764731"/>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Results'!$H$4:$H$17</c:f>
              <c:numCache>
                <c:formatCode>0</c:formatCode>
                <c:ptCount val="14"/>
                <c:pt idx="8">
                  <c:v>174.62507573290401</c:v>
                </c:pt>
                <c:pt idx="9">
                  <c:v>197.71837623756701</c:v>
                </c:pt>
                <c:pt idx="10">
                  <c:v>194.95596789313001</c:v>
                </c:pt>
                <c:pt idx="11">
                  <c:v>248.09463156000001</c:v>
                </c:pt>
                <c:pt idx="12">
                  <c:v>308.68343782557298</c:v>
                </c:pt>
                <c:pt idx="13">
                  <c:v>355.48664945096698</c:v>
                </c:pt>
              </c:numCache>
            </c:numRef>
          </c:val>
          <c:extLst>
            <c:ext xmlns:c16="http://schemas.microsoft.com/office/drawing/2014/chart" uri="{C3380CC4-5D6E-409C-BE32-E72D297353CC}">
              <c16:uniqueId val="{00000000-5244-472C-94DE-7BA9289BCCF3}"/>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Results'!$G$4:$G$17</c:f>
              <c:numCache>
                <c:formatCode>General</c:formatCode>
                <c:ptCount val="14"/>
                <c:pt idx="6">
                  <c:v>191.44444641672499</c:v>
                </c:pt>
                <c:pt idx="7">
                  <c:v>177.47054069999999</c:v>
                </c:pt>
                <c:pt idx="8">
                  <c:v>208.82036574676701</c:v>
                </c:pt>
                <c:pt idx="9">
                  <c:v>254.053155</c:v>
                </c:pt>
                <c:pt idx="10">
                  <c:v>289.33791669999999</c:v>
                </c:pt>
                <c:pt idx="11">
                  <c:v>303.19478759999998</c:v>
                </c:pt>
                <c:pt idx="12">
                  <c:v>357.626088880022</c:v>
                </c:pt>
                <c:pt idx="13">
                  <c:v>383.292539099686</c:v>
                </c:pt>
              </c:numCache>
            </c:numRef>
          </c:val>
          <c:extLst>
            <c:ext xmlns:c16="http://schemas.microsoft.com/office/drawing/2014/chart" uri="{C3380CC4-5D6E-409C-BE32-E72D297353CC}">
              <c16:uniqueId val="{00000001-5244-472C-94DE-7BA9289BCCF3}"/>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Result'!$H$4:$H$17</c:f>
              <c:numCache>
                <c:formatCode>0.0</c:formatCode>
                <c:ptCount val="14"/>
                <c:pt idx="7">
                  <c:v>138.9</c:v>
                </c:pt>
                <c:pt idx="8">
                  <c:v>138.9</c:v>
                </c:pt>
                <c:pt idx="9">
                  <c:v>152.1</c:v>
                </c:pt>
                <c:pt idx="10">
                  <c:v>180.1</c:v>
                </c:pt>
                <c:pt idx="11">
                  <c:v>232.8</c:v>
                </c:pt>
                <c:pt idx="12">
                  <c:v>274</c:v>
                </c:pt>
                <c:pt idx="13">
                  <c:v>274.7</c:v>
                </c:pt>
              </c:numCache>
            </c:numRef>
          </c:val>
          <c:extLst>
            <c:ext xmlns:c16="http://schemas.microsoft.com/office/drawing/2014/chart" uri="{C3380CC4-5D6E-409C-BE32-E72D297353CC}">
              <c16:uniqueId val="{00000002-5244-472C-94DE-7BA9289BCCF3}"/>
            </c:ext>
          </c:extLst>
        </c:ser>
        <c:dLbls>
          <c:showLegendKey val="0"/>
          <c:showVal val="0"/>
          <c:showCatName val="0"/>
          <c:showSerName val="0"/>
          <c:showPercent val="0"/>
          <c:showBubbleSize val="0"/>
        </c:dLbls>
        <c:gapWidth val="150"/>
        <c:axId val="1251930239"/>
        <c:axId val="1251363519"/>
        <c:extLst>
          <c:ext xmlns:c15="http://schemas.microsoft.com/office/drawing/2012/chart" uri="{02D57815-91ED-43cb-92C2-25804820EDAC}">
            <c15:filteredBarSeries>
              <c15:ser>
                <c:idx val="8"/>
                <c:order val="3"/>
                <c:tx>
                  <c:v>MINES</c:v>
                </c:tx>
                <c:spPr>
                  <a:solidFill>
                    <a:schemeClr val="accent5"/>
                  </a:solidFill>
                </c:spPr>
                <c:invertIfNegative val="0"/>
                <c:cat>
                  <c:numRef>
                    <c:extLst>
                      <c:ext uri="{02D57815-91ED-43cb-92C2-25804820EDAC}">
                        <c15:formulaRef>
                          <c15:sqref>'2.1-Paper figures'!$AX$91:$AX$104</c15:sqref>
                        </c15:formulaRef>
                      </c:ext>
                    </c:extLst>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extLst>
                      <c:ext uri="{02D57815-91ED-43cb-92C2-25804820EDAC}">
                        <c15:formulaRef>
                          <c15:sqref>'1.4-HOPP Variable Load Results'!$G$4:$G$17</c15:sqref>
                        </c15:formulaRef>
                      </c:ext>
                    </c:extLst>
                    <c:numCache>
                      <c:formatCode>General</c:formatCode>
                      <c:ptCount val="14"/>
                      <c:pt idx="6">
                        <c:v>176.787123283933</c:v>
                      </c:pt>
                      <c:pt idx="7">
                        <c:v>186.35820800420899</c:v>
                      </c:pt>
                      <c:pt idx="8">
                        <c:v>246.5474687</c:v>
                      </c:pt>
                      <c:pt idx="9">
                        <c:v>253.04075829999999</c:v>
                      </c:pt>
                      <c:pt idx="10">
                        <c:v>317.09346849999997</c:v>
                      </c:pt>
                      <c:pt idx="11">
                        <c:v>362.3083919</c:v>
                      </c:pt>
                      <c:pt idx="12">
                        <c:v>536.45754038426605</c:v>
                      </c:pt>
                      <c:pt idx="13">
                        <c:v>258.01026689999998</c:v>
                      </c:pt>
                    </c:numCache>
                  </c:numRef>
                </c:val>
                <c:extLst>
                  <c:ext xmlns:c16="http://schemas.microsoft.com/office/drawing/2014/chart" uri="{C3380CC4-5D6E-409C-BE32-E72D297353CC}">
                    <c16:uniqueId val="{00000003-5244-472C-94DE-7BA9289BCCF3}"/>
                  </c:ext>
                </c:extLst>
              </c15:ser>
            </c15:filteredBarSeries>
          </c:ext>
        </c:extLst>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en-US" b="1"/>
                  <a:t>Receiver Nominal Heat Output [MW]</a:t>
                </a:r>
                <a:endParaRPr lang="de-DE" b="1"/>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53644510373302079"/>
          <c:y val="7.1851801936306442E-2"/>
          <c:w val="0.3208299020997698"/>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60033620391772E-2"/>
          <c:y val="3.8100129976392123E-2"/>
          <c:w val="0.89121858921014296"/>
          <c:h val="0.78887847461315419"/>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Results'!$G$4:$G$17</c:f>
              <c:numCache>
                <c:formatCode>0</c:formatCode>
                <c:ptCount val="14"/>
                <c:pt idx="2">
                  <c:v>8.85691911950323</c:v>
                </c:pt>
                <c:pt idx="3">
                  <c:v>11.163747203003901</c:v>
                </c:pt>
                <c:pt idx="4">
                  <c:v>18.448208640903601</c:v>
                </c:pt>
                <c:pt idx="5">
                  <c:v>32.830543459584703</c:v>
                </c:pt>
                <c:pt idx="6">
                  <c:v>42.942890513250397</c:v>
                </c:pt>
                <c:pt idx="7">
                  <c:v>45.748729694107901</c:v>
                </c:pt>
                <c:pt idx="13">
                  <c:v>39.114598967007502</c:v>
                </c:pt>
              </c:numCache>
            </c:numRef>
          </c:val>
          <c:extLst>
            <c:ext xmlns:c16="http://schemas.microsoft.com/office/drawing/2014/chart" uri="{C3380CC4-5D6E-409C-BE32-E72D297353CC}">
              <c16:uniqueId val="{00000000-08FF-4D2C-8567-39F359BF3D94}"/>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Results'!$F$4:$F$17</c:f>
              <c:numCache>
                <c:formatCode>General</c:formatCode>
                <c:ptCount val="14"/>
                <c:pt idx="2">
                  <c:v>12.5885416237842</c:v>
                </c:pt>
                <c:pt idx="3">
                  <c:v>20.285536950000001</c:v>
                </c:pt>
                <c:pt idx="4">
                  <c:v>33.924750019828601</c:v>
                </c:pt>
                <c:pt idx="5">
                  <c:v>40.314504220000003</c:v>
                </c:pt>
                <c:pt idx="13">
                  <c:v>48.658147104811398</c:v>
                </c:pt>
              </c:numCache>
            </c:numRef>
          </c:val>
          <c:extLst>
            <c:ext xmlns:c16="http://schemas.microsoft.com/office/drawing/2014/chart" uri="{C3380CC4-5D6E-409C-BE32-E72D297353CC}">
              <c16:uniqueId val="{00000001-08FF-4D2C-8567-39F359BF3D94}"/>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Result'!$G$4:$G$17</c:f>
              <c:numCache>
                <c:formatCode>0.0</c:formatCode>
                <c:ptCount val="14"/>
                <c:pt idx="2">
                  <c:v>3.1</c:v>
                </c:pt>
                <c:pt idx="3">
                  <c:v>19.8</c:v>
                </c:pt>
                <c:pt idx="11">
                  <c:v>1.9</c:v>
                </c:pt>
                <c:pt idx="12">
                  <c:v>2.1</c:v>
                </c:pt>
                <c:pt idx="13">
                  <c:v>7</c:v>
                </c:pt>
              </c:numCache>
            </c:numRef>
          </c:val>
          <c:extLst>
            <c:ext xmlns:c16="http://schemas.microsoft.com/office/drawing/2014/chart" uri="{C3380CC4-5D6E-409C-BE32-E72D297353CC}">
              <c16:uniqueId val="{00000002-08FF-4D2C-8567-39F359BF3D94}"/>
            </c:ext>
          </c:extLst>
        </c:ser>
        <c:dLbls>
          <c:showLegendKey val="0"/>
          <c:showVal val="0"/>
          <c:showCatName val="0"/>
          <c:showSerName val="0"/>
          <c:showPercent val="0"/>
          <c:showBubbleSize val="0"/>
        </c:dLbls>
        <c:gapWidth val="150"/>
        <c:axId val="1251930239"/>
        <c:axId val="1251363519"/>
        <c:extLst>
          <c:ext xmlns:c15="http://schemas.microsoft.com/office/drawing/2012/chart" uri="{02D57815-91ED-43cb-92C2-25804820EDAC}">
            <c15:filteredBarSeries>
              <c15:ser>
                <c:idx val="8"/>
                <c:order val="3"/>
                <c:tx>
                  <c:v>HOPP</c:v>
                </c:tx>
                <c:spPr>
                  <a:solidFill>
                    <a:schemeClr val="accent5"/>
                  </a:solidFill>
                </c:spPr>
                <c:invertIfNegative val="0"/>
                <c:cat>
                  <c:numRef>
                    <c:extLst>
                      <c:ext uri="{02D57815-91ED-43cb-92C2-25804820EDAC}">
                        <c15:formulaRef>
                          <c15:sqref>'2.1-Paper figures'!$AX$91:$AX$104</c15:sqref>
                        </c15:formulaRef>
                      </c:ext>
                    </c:extLst>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extLst>
                      <c:ext uri="{02D57815-91ED-43cb-92C2-25804820EDAC}">
                        <c15:formulaRef>
                          <c15:sqref>'1.4-HOPP Variable Load Results'!$F$4:$F$17</c15:sqref>
                        </c15:formulaRef>
                      </c:ext>
                    </c:extLst>
                    <c:numCache>
                      <c:formatCode>General</c:formatCode>
                      <c:ptCount val="14"/>
                      <c:pt idx="2">
                        <c:v>11.489705676973401</c:v>
                      </c:pt>
                      <c:pt idx="3">
                        <c:v>26.226075492419803</c:v>
                      </c:pt>
                      <c:pt idx="4">
                        <c:v>24.569012239072702</c:v>
                      </c:pt>
                      <c:pt idx="5">
                        <c:v>46.406815741455105</c:v>
                      </c:pt>
                      <c:pt idx="13">
                        <c:v>84.591885200000007</c:v>
                      </c:pt>
                    </c:numCache>
                  </c:numRef>
                </c:val>
                <c:extLst>
                  <c:ext xmlns:c16="http://schemas.microsoft.com/office/drawing/2014/chart" uri="{C3380CC4-5D6E-409C-BE32-E72D297353CC}">
                    <c16:uniqueId val="{00000003-08FF-4D2C-8567-39F359BF3D94}"/>
                  </c:ext>
                </c:extLst>
              </c15:ser>
            </c15:filteredBarSeries>
          </c:ext>
        </c:extLst>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en-US" b="1"/>
                  <a:t>Battery Nominal AC Power [MW]</a:t>
                </a:r>
                <a:endParaRPr lang="de-DE" b="1"/>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53644510373302079"/>
          <c:y val="7.1851801936306442E-2"/>
          <c:w val="0.3208299020997698"/>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0352169715204"/>
          <c:y val="3.8078768197052082E-2"/>
          <c:w val="0.87977510113338275"/>
          <c:h val="0.80962869972203855"/>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Results'!$F$4:$F$17</c:f>
              <c:numCache>
                <c:formatCode>0</c:formatCode>
                <c:ptCount val="14"/>
                <c:pt idx="2">
                  <c:v>17.518888326113</c:v>
                </c:pt>
                <c:pt idx="3">
                  <c:v>74.949676078873793</c:v>
                </c:pt>
                <c:pt idx="4">
                  <c:v>98.914641681072396</c:v>
                </c:pt>
                <c:pt idx="5">
                  <c:v>336.353821511597</c:v>
                </c:pt>
                <c:pt idx="6">
                  <c:v>208.18447853161001</c:v>
                </c:pt>
                <c:pt idx="7">
                  <c:v>471.40322375582502</c:v>
                </c:pt>
                <c:pt idx="13">
                  <c:v>48.2769457515355</c:v>
                </c:pt>
              </c:numCache>
            </c:numRef>
          </c:val>
          <c:extLst>
            <c:ext xmlns:c16="http://schemas.microsoft.com/office/drawing/2014/chart" uri="{C3380CC4-5D6E-409C-BE32-E72D297353CC}">
              <c16:uniqueId val="{00000000-33B1-42C4-A7CC-F72125AEDA72}"/>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Results'!$E$4:$E$17</c:f>
              <c:numCache>
                <c:formatCode>General</c:formatCode>
                <c:ptCount val="14"/>
                <c:pt idx="2">
                  <c:v>81.535177606035504</c:v>
                </c:pt>
                <c:pt idx="3">
                  <c:v>136.3173946</c:v>
                </c:pt>
                <c:pt idx="4">
                  <c:v>205.90794310141499</c:v>
                </c:pt>
                <c:pt idx="5">
                  <c:v>262.55427539999999</c:v>
                </c:pt>
                <c:pt idx="13">
                  <c:v>191.06751851426901</c:v>
                </c:pt>
              </c:numCache>
            </c:numRef>
          </c:val>
          <c:extLst>
            <c:ext xmlns:c16="http://schemas.microsoft.com/office/drawing/2014/chart" uri="{C3380CC4-5D6E-409C-BE32-E72D297353CC}">
              <c16:uniqueId val="{00000001-33B1-42C4-A7CC-F72125AEDA72}"/>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Result'!$F$4:$F$17</c:f>
              <c:numCache>
                <c:formatCode>0.0</c:formatCode>
                <c:ptCount val="14"/>
                <c:pt idx="2">
                  <c:v>15.6</c:v>
                </c:pt>
                <c:pt idx="3">
                  <c:v>80.8</c:v>
                </c:pt>
                <c:pt idx="11">
                  <c:v>5.3</c:v>
                </c:pt>
                <c:pt idx="12">
                  <c:v>4.9000000000000004</c:v>
                </c:pt>
                <c:pt idx="13">
                  <c:v>19.600000000000001</c:v>
                </c:pt>
              </c:numCache>
            </c:numRef>
          </c:val>
          <c:extLst>
            <c:ext xmlns:c16="http://schemas.microsoft.com/office/drawing/2014/chart" uri="{C3380CC4-5D6E-409C-BE32-E72D297353CC}">
              <c16:uniqueId val="{00000002-33B1-42C4-A7CC-F72125AEDA72}"/>
            </c:ext>
          </c:extLst>
        </c:ser>
        <c:dLbls>
          <c:showLegendKey val="0"/>
          <c:showVal val="0"/>
          <c:showCatName val="0"/>
          <c:showSerName val="0"/>
          <c:showPercent val="0"/>
          <c:showBubbleSize val="0"/>
        </c:dLbls>
        <c:gapWidth val="150"/>
        <c:axId val="1251930239"/>
        <c:axId val="1251363519"/>
        <c:extLst>
          <c:ext xmlns:c15="http://schemas.microsoft.com/office/drawing/2012/chart" uri="{02D57815-91ED-43cb-92C2-25804820EDAC}">
            <c15:filteredBarSeries>
              <c15:ser>
                <c:idx val="8"/>
                <c:order val="3"/>
                <c:tx>
                  <c:v>HOPP</c:v>
                </c:tx>
                <c:spPr>
                  <a:solidFill>
                    <a:schemeClr val="accent5"/>
                  </a:solidFill>
                </c:spPr>
                <c:invertIfNegative val="0"/>
                <c:cat>
                  <c:numRef>
                    <c:extLst>
                      <c:ext uri="{02D57815-91ED-43cb-92C2-25804820EDAC}">
                        <c15:formulaRef>
                          <c15:sqref>'2.1-Paper figures'!$AX$91:$AX$104</c15:sqref>
                        </c15:formulaRef>
                      </c:ext>
                    </c:extLst>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extLst>
                      <c:ext uri="{02D57815-91ED-43cb-92C2-25804820EDAC}">
                        <c15:formulaRef>
                          <c15:sqref>'1.4-HOPP Variable Load Results'!$E$4:$E$17</c15:sqref>
                        </c15:formulaRef>
                      </c:ext>
                    </c:extLst>
                    <c:numCache>
                      <c:formatCode>General</c:formatCode>
                      <c:ptCount val="14"/>
                      <c:pt idx="2">
                        <c:v>23.1475752418452</c:v>
                      </c:pt>
                      <c:pt idx="3">
                        <c:v>78.358881163269999</c:v>
                      </c:pt>
                      <c:pt idx="4">
                        <c:v>155.47377933773001</c:v>
                      </c:pt>
                      <c:pt idx="5">
                        <c:v>191.15699081239299</c:v>
                      </c:pt>
                      <c:pt idx="13">
                        <c:v>363.6222937</c:v>
                      </c:pt>
                    </c:numCache>
                  </c:numRef>
                </c:val>
                <c:extLst>
                  <c:ext xmlns:c16="http://schemas.microsoft.com/office/drawing/2014/chart" uri="{C3380CC4-5D6E-409C-BE32-E72D297353CC}">
                    <c16:uniqueId val="{00000003-33B1-42C4-A7CC-F72125AEDA72}"/>
                  </c:ext>
                </c:extLst>
              </c15:ser>
            </c15:filteredBarSeries>
          </c:ext>
        </c:extLst>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de-DE" b="1"/>
                  <a:t>Battery Nominal Energy Content [MWh]</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63533067815208166"/>
          <c:y val="8.7354402282115842E-2"/>
          <c:w val="0.3208299020997698"/>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4758829797045"/>
          <c:y val="3.8078768197052082E-2"/>
          <c:w val="0.86263103453256429"/>
          <c:h val="0.79157582693935369"/>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Results'!$E$4:$E$17</c:f>
              <c:numCache>
                <c:formatCode>0</c:formatCode>
                <c:ptCount val="14"/>
                <c:pt idx="0">
                  <c:v>52.571751703039403</c:v>
                </c:pt>
                <c:pt idx="1">
                  <c:v>65.538554166279795</c:v>
                </c:pt>
                <c:pt idx="2">
                  <c:v>90.450296504342404</c:v>
                </c:pt>
                <c:pt idx="3">
                  <c:v>97.277292414012507</c:v>
                </c:pt>
                <c:pt idx="4">
                  <c:v>112.920213475069</c:v>
                </c:pt>
                <c:pt idx="5">
                  <c:v>103.705717476179</c:v>
                </c:pt>
                <c:pt idx="6">
                  <c:v>127.54500186500999</c:v>
                </c:pt>
                <c:pt idx="7">
                  <c:v>128.812289123363</c:v>
                </c:pt>
                <c:pt idx="8">
                  <c:v>59.294666578296699</c:v>
                </c:pt>
                <c:pt idx="9">
                  <c:v>60.183372137354603</c:v>
                </c:pt>
                <c:pt idx="10">
                  <c:v>87.091302856706704</c:v>
                </c:pt>
                <c:pt idx="11">
                  <c:v>83.476225446912395</c:v>
                </c:pt>
                <c:pt idx="12">
                  <c:v>87.268808599506997</c:v>
                </c:pt>
                <c:pt idx="13">
                  <c:v>164.82737089650601</c:v>
                </c:pt>
              </c:numCache>
            </c:numRef>
          </c:val>
          <c:extLst>
            <c:ext xmlns:c16="http://schemas.microsoft.com/office/drawing/2014/chart" uri="{C3380CC4-5D6E-409C-BE32-E72D297353CC}">
              <c16:uniqueId val="{00000000-AA14-47D2-852E-61B17469D5C7}"/>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Results'!$D$4:$D$17</c:f>
              <c:numCache>
                <c:formatCode>General</c:formatCode>
                <c:ptCount val="14"/>
                <c:pt idx="0">
                  <c:v>58.576049999999903</c:v>
                </c:pt>
                <c:pt idx="1">
                  <c:v>91.618949999999998</c:v>
                </c:pt>
                <c:pt idx="2">
                  <c:v>87.113100000000003</c:v>
                </c:pt>
                <c:pt idx="3">
                  <c:v>96.124799999999993</c:v>
                </c:pt>
                <c:pt idx="4">
                  <c:v>102.1326</c:v>
                </c:pt>
                <c:pt idx="5">
                  <c:v>111.1443</c:v>
                </c:pt>
                <c:pt idx="6">
                  <c:v>43.556550000000001</c:v>
                </c:pt>
                <c:pt idx="7">
                  <c:v>60.078000000000003</c:v>
                </c:pt>
                <c:pt idx="8">
                  <c:v>54.0702</c:v>
                </c:pt>
                <c:pt idx="9">
                  <c:v>49.564349999999997</c:v>
                </c:pt>
                <c:pt idx="10">
                  <c:v>55.572150000000001</c:v>
                </c:pt>
                <c:pt idx="11">
                  <c:v>76.599450000000004</c:v>
                </c:pt>
                <c:pt idx="12">
                  <c:v>118.65405</c:v>
                </c:pt>
                <c:pt idx="13">
                  <c:v>196.75545</c:v>
                </c:pt>
              </c:numCache>
            </c:numRef>
          </c:val>
          <c:extLst>
            <c:ext xmlns:c16="http://schemas.microsoft.com/office/drawing/2014/chart" uri="{C3380CC4-5D6E-409C-BE32-E72D297353CC}">
              <c16:uniqueId val="{00000001-AA14-47D2-852E-61B17469D5C7}"/>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Result'!$E$4:$E$17</c:f>
              <c:numCache>
                <c:formatCode>0.0</c:formatCode>
                <c:ptCount val="14"/>
                <c:pt idx="0">
                  <c:v>53.1</c:v>
                </c:pt>
                <c:pt idx="1">
                  <c:v>66.7</c:v>
                </c:pt>
                <c:pt idx="2">
                  <c:v>94.2</c:v>
                </c:pt>
                <c:pt idx="3">
                  <c:v>96.2</c:v>
                </c:pt>
                <c:pt idx="4">
                  <c:v>107.2</c:v>
                </c:pt>
                <c:pt idx="5">
                  <c:v>125.7</c:v>
                </c:pt>
                <c:pt idx="6">
                  <c:v>144.6</c:v>
                </c:pt>
                <c:pt idx="7">
                  <c:v>64.900000000000006</c:v>
                </c:pt>
                <c:pt idx="8">
                  <c:v>74.900000000000006</c:v>
                </c:pt>
                <c:pt idx="9">
                  <c:v>81.599999999999994</c:v>
                </c:pt>
                <c:pt idx="10">
                  <c:v>90.7</c:v>
                </c:pt>
                <c:pt idx="11">
                  <c:v>89.4</c:v>
                </c:pt>
                <c:pt idx="12">
                  <c:v>109.6</c:v>
                </c:pt>
                <c:pt idx="13">
                  <c:v>214.3</c:v>
                </c:pt>
              </c:numCache>
            </c:numRef>
          </c:val>
          <c:extLst>
            <c:ext xmlns:c16="http://schemas.microsoft.com/office/drawing/2014/chart" uri="{C3380CC4-5D6E-409C-BE32-E72D297353CC}">
              <c16:uniqueId val="{00000002-AA14-47D2-852E-61B17469D5C7}"/>
            </c:ext>
          </c:extLst>
        </c:ser>
        <c:dLbls>
          <c:showLegendKey val="0"/>
          <c:showVal val="0"/>
          <c:showCatName val="0"/>
          <c:showSerName val="0"/>
          <c:showPercent val="0"/>
          <c:showBubbleSize val="0"/>
        </c:dLbls>
        <c:gapWidth val="150"/>
        <c:axId val="1251930239"/>
        <c:axId val="1251363519"/>
        <c:extLst>
          <c:ext xmlns:c15="http://schemas.microsoft.com/office/drawing/2012/chart" uri="{02D57815-91ED-43cb-92C2-25804820EDAC}">
            <c15:filteredBarSeries>
              <c15:ser>
                <c:idx val="8"/>
                <c:order val="3"/>
                <c:tx>
                  <c:v>HOPP</c:v>
                </c:tx>
                <c:spPr>
                  <a:solidFill>
                    <a:schemeClr val="accent5"/>
                  </a:solidFill>
                </c:spPr>
                <c:invertIfNegative val="0"/>
                <c:cat>
                  <c:numRef>
                    <c:extLst>
                      <c:ext uri="{02D57815-91ED-43cb-92C2-25804820EDAC}">
                        <c15:formulaRef>
                          <c15:sqref>'2.1-Paper figures'!$AX$91:$AX$104</c15:sqref>
                        </c15:formulaRef>
                      </c:ext>
                    </c:extLst>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extLst>
                      <c:ext uri="{02D57815-91ED-43cb-92C2-25804820EDAC}">
                        <c15:formulaRef>
                          <c15:sqref>'1.4-HOPP Variable Load Results'!$D$4:$D$17</c15:sqref>
                        </c15:formulaRef>
                      </c:ext>
                    </c:extLst>
                    <c:numCache>
                      <c:formatCode>General</c:formatCode>
                      <c:ptCount val="14"/>
                      <c:pt idx="0">
                        <c:v>54.205279230769229</c:v>
                      </c:pt>
                      <c:pt idx="1">
                        <c:v>68.196923076923085</c:v>
                      </c:pt>
                      <c:pt idx="2">
                        <c:v>92.938873347314612</c:v>
                      </c:pt>
                      <c:pt idx="3">
                        <c:v>99.371312316616908</c:v>
                      </c:pt>
                      <c:pt idx="4">
                        <c:v>95.450682104419997</c:v>
                      </c:pt>
                      <c:pt idx="5">
                        <c:v>120.39915355879923</c:v>
                      </c:pt>
                      <c:pt idx="6">
                        <c:v>61.879876997492154</c:v>
                      </c:pt>
                      <c:pt idx="7">
                        <c:v>61.660611624186387</c:v>
                      </c:pt>
                      <c:pt idx="8">
                        <c:v>65.2695625521133</c:v>
                      </c:pt>
                      <c:pt idx="9">
                        <c:v>68.35846153846154</c:v>
                      </c:pt>
                      <c:pt idx="10">
                        <c:v>60.578461538461532</c:v>
                      </c:pt>
                      <c:pt idx="11">
                        <c:v>75.899230769230769</c:v>
                      </c:pt>
                      <c:pt idx="12">
                        <c:v>58.37454666923076</c:v>
                      </c:pt>
                      <c:pt idx="13">
                        <c:v>230.76923076923077</c:v>
                      </c:pt>
                    </c:numCache>
                  </c:numRef>
                </c:val>
                <c:extLst>
                  <c:ext xmlns:c16="http://schemas.microsoft.com/office/drawing/2014/chart" uri="{C3380CC4-5D6E-409C-BE32-E72D297353CC}">
                    <c16:uniqueId val="{00000003-AA14-47D2-852E-61B17469D5C7}"/>
                  </c:ext>
                </c:extLst>
              </c15:ser>
            </c15:filteredBarSeries>
          </c:ext>
        </c:extLst>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sz="1800"/>
                </a:pPr>
                <a:r>
                  <a:rPr lang="de-DE" sz="1800"/>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sz="1800"/>
                </a:pPr>
                <a:r>
                  <a:rPr lang="de-DE" sz="1800"/>
                  <a:t> PV</a:t>
                </a:r>
                <a:r>
                  <a:rPr lang="de-DE" sz="1800" baseline="0"/>
                  <a:t> </a:t>
                </a:r>
                <a:r>
                  <a:rPr lang="de-DE" sz="1800" b="1" i="0" u="none" strike="noStrike" kern="1200" baseline="0">
                    <a:solidFill>
                      <a:sysClr val="windowText" lastClr="000000"/>
                    </a:solidFill>
                  </a:rPr>
                  <a:t>Nominal </a:t>
                </a:r>
                <a:r>
                  <a:rPr lang="de-DE" sz="1800" baseline="0"/>
                  <a:t>AC Power [MW]</a:t>
                </a:r>
                <a:endParaRPr lang="de-DE" sz="1800"/>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53644510373302079"/>
          <c:y val="7.1851801936306442E-2"/>
          <c:w val="0.3208299020997698"/>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sz="1600">
          <a:solidFill>
            <a:sysClr val="windowText" lastClr="000000"/>
          </a:solidFill>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4758829797045"/>
          <c:y val="3.8078768197052082E-2"/>
          <c:w val="0.86263103453256429"/>
          <c:h val="0.79157582693935369"/>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Results'!$E$22:$E$35</c:f>
              <c:numCache>
                <c:formatCode>0</c:formatCode>
                <c:ptCount val="14"/>
                <c:pt idx="0">
                  <c:v>52.571751703039403</c:v>
                </c:pt>
                <c:pt idx="1">
                  <c:v>65.538554166279795</c:v>
                </c:pt>
                <c:pt idx="2">
                  <c:v>90.450296504342404</c:v>
                </c:pt>
                <c:pt idx="3">
                  <c:v>97.277292414012507</c:v>
                </c:pt>
                <c:pt idx="4">
                  <c:v>112.920213475069</c:v>
                </c:pt>
                <c:pt idx="5">
                  <c:v>103.705717476179</c:v>
                </c:pt>
                <c:pt idx="6">
                  <c:v>127.54500186500999</c:v>
                </c:pt>
                <c:pt idx="7">
                  <c:v>128.812289123363</c:v>
                </c:pt>
                <c:pt idx="8">
                  <c:v>59.294666578296699</c:v>
                </c:pt>
                <c:pt idx="9">
                  <c:v>60.183372137354603</c:v>
                </c:pt>
                <c:pt idx="10">
                  <c:v>67.162328899842606</c:v>
                </c:pt>
                <c:pt idx="11">
                  <c:v>77.8318840151709</c:v>
                </c:pt>
                <c:pt idx="12">
                  <c:v>82.234174344653795</c:v>
                </c:pt>
                <c:pt idx="13">
                  <c:v>150.22388452928899</c:v>
                </c:pt>
              </c:numCache>
            </c:numRef>
          </c:val>
          <c:extLst>
            <c:ext xmlns:c16="http://schemas.microsoft.com/office/drawing/2014/chart" uri="{C3380CC4-5D6E-409C-BE32-E72D297353CC}">
              <c16:uniqueId val="{00000000-2C49-40F3-A942-B7533627E535}"/>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Results'!$D$23:$D$36</c:f>
              <c:numCache>
                <c:formatCode>General</c:formatCode>
                <c:ptCount val="14"/>
                <c:pt idx="0">
                  <c:v>58.576049999999903</c:v>
                </c:pt>
                <c:pt idx="1">
                  <c:v>91.618949999999998</c:v>
                </c:pt>
                <c:pt idx="2">
                  <c:v>87.113100000000003</c:v>
                </c:pt>
                <c:pt idx="3">
                  <c:v>96.124799999999993</c:v>
                </c:pt>
                <c:pt idx="4">
                  <c:v>102.1326</c:v>
                </c:pt>
                <c:pt idx="5">
                  <c:v>111.1443</c:v>
                </c:pt>
                <c:pt idx="6">
                  <c:v>43.556550000000001</c:v>
                </c:pt>
                <c:pt idx="7">
                  <c:v>60.078000000000003</c:v>
                </c:pt>
                <c:pt idx="8">
                  <c:v>54.0702</c:v>
                </c:pt>
                <c:pt idx="9">
                  <c:v>49.564349999999997</c:v>
                </c:pt>
                <c:pt idx="10">
                  <c:v>55.572150000000001</c:v>
                </c:pt>
                <c:pt idx="11">
                  <c:v>66.085799999999907</c:v>
                </c:pt>
                <c:pt idx="12">
                  <c:v>81.1053</c:v>
                </c:pt>
                <c:pt idx="13">
                  <c:v>192.24959999999999</c:v>
                </c:pt>
              </c:numCache>
            </c:numRef>
          </c:val>
          <c:extLst>
            <c:ext xmlns:c16="http://schemas.microsoft.com/office/drawing/2014/chart" uri="{C3380CC4-5D6E-409C-BE32-E72D297353CC}">
              <c16:uniqueId val="{00000001-2C49-40F3-A942-B7533627E535}"/>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Result'!$E$23:$E$36</c:f>
              <c:numCache>
                <c:formatCode>0.0</c:formatCode>
                <c:ptCount val="14"/>
                <c:pt idx="0">
                  <c:v>53.1</c:v>
                </c:pt>
                <c:pt idx="1">
                  <c:v>66.7</c:v>
                </c:pt>
                <c:pt idx="2">
                  <c:v>94.2</c:v>
                </c:pt>
                <c:pt idx="3">
                  <c:v>96.2</c:v>
                </c:pt>
                <c:pt idx="4">
                  <c:v>102.2</c:v>
                </c:pt>
                <c:pt idx="5">
                  <c:v>52.9</c:v>
                </c:pt>
                <c:pt idx="6">
                  <c:v>55.2</c:v>
                </c:pt>
                <c:pt idx="7">
                  <c:v>63.5</c:v>
                </c:pt>
                <c:pt idx="8">
                  <c:v>63.5</c:v>
                </c:pt>
                <c:pt idx="9">
                  <c:v>64.099999999999994</c:v>
                </c:pt>
                <c:pt idx="10">
                  <c:v>64.2</c:v>
                </c:pt>
                <c:pt idx="11">
                  <c:v>67.7</c:v>
                </c:pt>
                <c:pt idx="12">
                  <c:v>77.2</c:v>
                </c:pt>
                <c:pt idx="13">
                  <c:v>158</c:v>
                </c:pt>
              </c:numCache>
            </c:numRef>
          </c:val>
          <c:extLst>
            <c:ext xmlns:c16="http://schemas.microsoft.com/office/drawing/2014/chart" uri="{C3380CC4-5D6E-409C-BE32-E72D297353CC}">
              <c16:uniqueId val="{00000002-2C49-40F3-A942-B7533627E535}"/>
            </c:ext>
          </c:extLst>
        </c:ser>
        <c:ser>
          <c:idx val="8"/>
          <c:order val="3"/>
          <c:tx>
            <c:v>HOPP</c:v>
          </c:tx>
          <c:spPr>
            <a:solidFill>
              <a:schemeClr val="accent5"/>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'1.4-HOPP Variable Load Results'!$D$4:$D$17</c:f>
              <c:numCache>
                <c:formatCode>General</c:formatCode>
                <c:ptCount val="14"/>
                <c:pt idx="0">
                  <c:v>54.205279230769229</c:v>
                </c:pt>
                <c:pt idx="1">
                  <c:v>68.196923076923085</c:v>
                </c:pt>
                <c:pt idx="2">
                  <c:v>92.938873347314612</c:v>
                </c:pt>
                <c:pt idx="3">
                  <c:v>99.371312316616908</c:v>
                </c:pt>
                <c:pt idx="4">
                  <c:v>95.450682104419997</c:v>
                </c:pt>
                <c:pt idx="5">
                  <c:v>120.39915355879923</c:v>
                </c:pt>
                <c:pt idx="6">
                  <c:v>61.879876997492154</c:v>
                </c:pt>
                <c:pt idx="7">
                  <c:v>61.660611624186387</c:v>
                </c:pt>
                <c:pt idx="8">
                  <c:v>65.2695625521133</c:v>
                </c:pt>
                <c:pt idx="9">
                  <c:v>68.35846153846154</c:v>
                </c:pt>
                <c:pt idx="10">
                  <c:v>60.578461538461532</c:v>
                </c:pt>
                <c:pt idx="11">
                  <c:v>75.899230769230769</c:v>
                </c:pt>
                <c:pt idx="12">
                  <c:v>58.37454666923076</c:v>
                </c:pt>
                <c:pt idx="13">
                  <c:v>230.76923076923077</c:v>
                </c:pt>
              </c:numCache>
            </c:numRef>
          </c:val>
          <c:extLst>
            <c:ext xmlns:c16="http://schemas.microsoft.com/office/drawing/2014/chart" uri="{C3380CC4-5D6E-409C-BE32-E72D297353CC}">
              <c16:uniqueId val="{00000003-2C49-40F3-A942-B7533627E535}"/>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sz="1800"/>
                </a:pPr>
                <a:r>
                  <a:rPr lang="de-DE" sz="1800"/>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sz="1800"/>
                </a:pPr>
                <a:r>
                  <a:rPr lang="de-DE" sz="1800"/>
                  <a:t> PV</a:t>
                </a:r>
                <a:r>
                  <a:rPr lang="de-DE" sz="1800" baseline="0"/>
                  <a:t> </a:t>
                </a:r>
                <a:r>
                  <a:rPr lang="de-DE" sz="1800" b="1" i="0" u="none" strike="noStrike" kern="1200" baseline="0">
                    <a:solidFill>
                      <a:sysClr val="windowText" lastClr="000000"/>
                    </a:solidFill>
                  </a:rPr>
                  <a:t>Nominal </a:t>
                </a:r>
                <a:r>
                  <a:rPr lang="de-DE" sz="1800" baseline="0"/>
                  <a:t>AC Power [MW]</a:t>
                </a:r>
                <a:endParaRPr lang="de-DE" sz="1800"/>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53365252289439036"/>
          <c:y val="5.2710034306739248E-2"/>
          <c:w val="0.40187389874736912"/>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sz="1600">
          <a:solidFill>
            <a:sysClr val="windowText" lastClr="000000"/>
          </a:solidFill>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0352169715204"/>
          <c:y val="3.8078768197052082E-2"/>
          <c:w val="0.87977510113338275"/>
          <c:h val="0.80962869972203855"/>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Results'!$F$22:$F$35</c:f>
              <c:numCache>
                <c:formatCode>0</c:formatCode>
                <c:ptCount val="14"/>
                <c:pt idx="2">
                  <c:v>17.518888326113</c:v>
                </c:pt>
                <c:pt idx="3">
                  <c:v>74.949676078873793</c:v>
                </c:pt>
                <c:pt idx="4">
                  <c:v>98.914641681072396</c:v>
                </c:pt>
                <c:pt idx="5">
                  <c:v>336.353821511597</c:v>
                </c:pt>
                <c:pt idx="6">
                  <c:v>208.18447853161001</c:v>
                </c:pt>
                <c:pt idx="7">
                  <c:v>471.40322375582502</c:v>
                </c:pt>
                <c:pt idx="10">
                  <c:v>134.65861166750699</c:v>
                </c:pt>
                <c:pt idx="11">
                  <c:v>175.84413160604899</c:v>
                </c:pt>
                <c:pt idx="12">
                  <c:v>268.44859061404799</c:v>
                </c:pt>
                <c:pt idx="13">
                  <c:v>458.65698147405601</c:v>
                </c:pt>
              </c:numCache>
            </c:numRef>
          </c:val>
          <c:extLst>
            <c:ext xmlns:c16="http://schemas.microsoft.com/office/drawing/2014/chart" uri="{C3380CC4-5D6E-409C-BE32-E72D297353CC}">
              <c16:uniqueId val="{00000000-36AB-4DF4-8C41-3058313BCE49}"/>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Results'!$E$23:$E$36</c:f>
              <c:numCache>
                <c:formatCode>General</c:formatCode>
                <c:ptCount val="14"/>
                <c:pt idx="2">
                  <c:v>81.535177606035504</c:v>
                </c:pt>
                <c:pt idx="3">
                  <c:v>136.3173946</c:v>
                </c:pt>
                <c:pt idx="4">
                  <c:v>205.90794310141499</c:v>
                </c:pt>
                <c:pt idx="5">
                  <c:v>262.55427539999999</c:v>
                </c:pt>
                <c:pt idx="13">
                  <c:v>241.00712898286599</c:v>
                </c:pt>
              </c:numCache>
            </c:numRef>
          </c:val>
          <c:extLst>
            <c:ext xmlns:c16="http://schemas.microsoft.com/office/drawing/2014/chart" uri="{C3380CC4-5D6E-409C-BE32-E72D297353CC}">
              <c16:uniqueId val="{00000001-36AB-4DF4-8C41-3058313BCE49}"/>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Result'!$F$23:$F$36</c:f>
              <c:numCache>
                <c:formatCode>0.0</c:formatCode>
                <c:ptCount val="14"/>
                <c:pt idx="2">
                  <c:v>15.6</c:v>
                </c:pt>
                <c:pt idx="3">
                  <c:v>80.8</c:v>
                </c:pt>
                <c:pt idx="4">
                  <c:v>145.4</c:v>
                </c:pt>
                <c:pt idx="10">
                  <c:v>0.3</c:v>
                </c:pt>
                <c:pt idx="11">
                  <c:v>14.8</c:v>
                </c:pt>
                <c:pt idx="12">
                  <c:v>26.7</c:v>
                </c:pt>
                <c:pt idx="13">
                  <c:v>67.5</c:v>
                </c:pt>
              </c:numCache>
            </c:numRef>
          </c:val>
          <c:extLst>
            <c:ext xmlns:c16="http://schemas.microsoft.com/office/drawing/2014/chart" uri="{C3380CC4-5D6E-409C-BE32-E72D297353CC}">
              <c16:uniqueId val="{00000002-36AB-4DF4-8C41-3058313BCE49}"/>
            </c:ext>
          </c:extLst>
        </c:ser>
        <c:ser>
          <c:idx val="8"/>
          <c:order val="3"/>
          <c:tx>
            <c:v>HOPP</c:v>
          </c:tx>
          <c:spPr>
            <a:solidFill>
              <a:schemeClr val="accent5"/>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'1.4-HOPP Variable Load Results'!$E$4:$E$17</c:f>
              <c:numCache>
                <c:formatCode>General</c:formatCode>
                <c:ptCount val="14"/>
                <c:pt idx="2">
                  <c:v>23.1475752418452</c:v>
                </c:pt>
                <c:pt idx="3">
                  <c:v>78.358881163269999</c:v>
                </c:pt>
                <c:pt idx="4">
                  <c:v>155.47377933773001</c:v>
                </c:pt>
                <c:pt idx="5">
                  <c:v>191.15699081239299</c:v>
                </c:pt>
                <c:pt idx="13">
                  <c:v>363.6222937</c:v>
                </c:pt>
              </c:numCache>
            </c:numRef>
          </c:val>
          <c:extLst>
            <c:ext xmlns:c16="http://schemas.microsoft.com/office/drawing/2014/chart" uri="{C3380CC4-5D6E-409C-BE32-E72D297353CC}">
              <c16:uniqueId val="{00000003-36AB-4DF4-8C41-3058313BCE49}"/>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de-DE" b="1"/>
                  <a:t>Battery Nominal Energy Content [MWh]</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12547576885910988"/>
          <c:y val="7.2324716349006335E-2"/>
          <c:w val="0.39788812659398193"/>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60033620391772E-2"/>
          <c:y val="3.8100129976392123E-2"/>
          <c:w val="0.89121858921014296"/>
          <c:h val="0.78887847461315419"/>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Results'!$G$22:$G$35</c:f>
              <c:numCache>
                <c:formatCode>0</c:formatCode>
                <c:ptCount val="14"/>
                <c:pt idx="2">
                  <c:v>8.85691911950323</c:v>
                </c:pt>
                <c:pt idx="3">
                  <c:v>11.163747203003901</c:v>
                </c:pt>
                <c:pt idx="4">
                  <c:v>18.448208640903601</c:v>
                </c:pt>
                <c:pt idx="5">
                  <c:v>32.830543459584703</c:v>
                </c:pt>
                <c:pt idx="6">
                  <c:v>42.942890513250397</c:v>
                </c:pt>
                <c:pt idx="7">
                  <c:v>45.748729694107901</c:v>
                </c:pt>
                <c:pt idx="10">
                  <c:v>19.2747846207705</c:v>
                </c:pt>
                <c:pt idx="11">
                  <c:v>18.6520842150784</c:v>
                </c:pt>
                <c:pt idx="12">
                  <c:v>20.5987817103873</c:v>
                </c:pt>
                <c:pt idx="13">
                  <c:v>31.3444306471836</c:v>
                </c:pt>
              </c:numCache>
            </c:numRef>
          </c:val>
          <c:extLst>
            <c:ext xmlns:c16="http://schemas.microsoft.com/office/drawing/2014/chart" uri="{C3380CC4-5D6E-409C-BE32-E72D297353CC}">
              <c16:uniqueId val="{00000000-D73C-4E3C-9A93-9130287AA440}"/>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Results'!$F$23:$F$36</c:f>
              <c:numCache>
                <c:formatCode>General</c:formatCode>
                <c:ptCount val="14"/>
                <c:pt idx="2">
                  <c:v>12.5885416237842</c:v>
                </c:pt>
                <c:pt idx="3">
                  <c:v>20.285536950000001</c:v>
                </c:pt>
                <c:pt idx="4">
                  <c:v>33.924750019828601</c:v>
                </c:pt>
                <c:pt idx="5">
                  <c:v>40.314504220000003</c:v>
                </c:pt>
                <c:pt idx="13">
                  <c:v>37.3929034103055</c:v>
                </c:pt>
              </c:numCache>
            </c:numRef>
          </c:val>
          <c:extLst>
            <c:ext xmlns:c16="http://schemas.microsoft.com/office/drawing/2014/chart" uri="{C3380CC4-5D6E-409C-BE32-E72D297353CC}">
              <c16:uniqueId val="{00000001-D73C-4E3C-9A93-9130287AA440}"/>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Result'!$G$23:$G$36</c:f>
              <c:numCache>
                <c:formatCode>0.0</c:formatCode>
                <c:ptCount val="14"/>
                <c:pt idx="2">
                  <c:v>3.1</c:v>
                </c:pt>
                <c:pt idx="3">
                  <c:v>19.8</c:v>
                </c:pt>
                <c:pt idx="4">
                  <c:v>32.700000000000003</c:v>
                </c:pt>
                <c:pt idx="10">
                  <c:v>0.1</c:v>
                </c:pt>
                <c:pt idx="11">
                  <c:v>6.3</c:v>
                </c:pt>
                <c:pt idx="12">
                  <c:v>7.9</c:v>
                </c:pt>
                <c:pt idx="13">
                  <c:v>12.9</c:v>
                </c:pt>
              </c:numCache>
            </c:numRef>
          </c:val>
          <c:extLst>
            <c:ext xmlns:c16="http://schemas.microsoft.com/office/drawing/2014/chart" uri="{C3380CC4-5D6E-409C-BE32-E72D297353CC}">
              <c16:uniqueId val="{00000002-D73C-4E3C-9A93-9130287AA440}"/>
            </c:ext>
          </c:extLst>
        </c:ser>
        <c:ser>
          <c:idx val="8"/>
          <c:order val="3"/>
          <c:tx>
            <c:v>HOPP</c:v>
          </c:tx>
          <c:spPr>
            <a:solidFill>
              <a:schemeClr val="accent5"/>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'1.4-HOPP Variable Load Results'!$F$4:$F$17</c:f>
              <c:numCache>
                <c:formatCode>General</c:formatCode>
                <c:ptCount val="14"/>
                <c:pt idx="2">
                  <c:v>11.489705676973401</c:v>
                </c:pt>
                <c:pt idx="3">
                  <c:v>26.226075492419803</c:v>
                </c:pt>
                <c:pt idx="4">
                  <c:v>24.569012239072702</c:v>
                </c:pt>
                <c:pt idx="5">
                  <c:v>46.406815741455105</c:v>
                </c:pt>
                <c:pt idx="13">
                  <c:v>84.591885200000007</c:v>
                </c:pt>
              </c:numCache>
            </c:numRef>
          </c:val>
          <c:extLst>
            <c:ext xmlns:c16="http://schemas.microsoft.com/office/drawing/2014/chart" uri="{C3380CC4-5D6E-409C-BE32-E72D297353CC}">
              <c16:uniqueId val="{00000003-D73C-4E3C-9A93-9130287AA440}"/>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en-US" b="1"/>
                  <a:t>Battery Nominal AC Power [MW]</a:t>
                </a:r>
                <a:endParaRPr lang="de-DE" b="1"/>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51500810597258018"/>
          <c:y val="8.6268177640780874E-2"/>
          <c:w val="0.42047416879650912"/>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802793962418"/>
          <c:y val="3.8078768197052082E-2"/>
          <c:w val="0.87990771582573923"/>
          <c:h val="0.79931277241764731"/>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Results'!$H$22:$H$35</c:f>
              <c:numCache>
                <c:formatCode>0</c:formatCode>
                <c:ptCount val="14"/>
                <c:pt idx="8">
                  <c:v>174.62507573290401</c:v>
                </c:pt>
                <c:pt idx="9">
                  <c:v>197.71837623756701</c:v>
                </c:pt>
                <c:pt idx="10">
                  <c:v>206.78402628779099</c:v>
                </c:pt>
                <c:pt idx="11">
                  <c:v>238.04676113108201</c:v>
                </c:pt>
                <c:pt idx="12">
                  <c:v>292.365704514367</c:v>
                </c:pt>
                <c:pt idx="13">
                  <c:v>354.67998355195499</c:v>
                </c:pt>
              </c:numCache>
            </c:numRef>
          </c:val>
          <c:extLst>
            <c:ext xmlns:c16="http://schemas.microsoft.com/office/drawing/2014/chart" uri="{C3380CC4-5D6E-409C-BE32-E72D297353CC}">
              <c16:uniqueId val="{00000000-B67A-46D7-B1B7-1B80F790E3E7}"/>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Results'!$G$23:$G$36</c:f>
              <c:numCache>
                <c:formatCode>General</c:formatCode>
                <c:ptCount val="14"/>
                <c:pt idx="6">
                  <c:v>191.44444641672499</c:v>
                </c:pt>
                <c:pt idx="7">
                  <c:v>177.47054069999999</c:v>
                </c:pt>
                <c:pt idx="8">
                  <c:v>208.82036574676701</c:v>
                </c:pt>
                <c:pt idx="9">
                  <c:v>254.053155</c:v>
                </c:pt>
                <c:pt idx="10">
                  <c:v>289.33791669999999</c:v>
                </c:pt>
                <c:pt idx="11">
                  <c:v>334.14871665862103</c:v>
                </c:pt>
                <c:pt idx="12">
                  <c:v>477.15652460000001</c:v>
                </c:pt>
                <c:pt idx="13">
                  <c:v>452.88061706260697</c:v>
                </c:pt>
              </c:numCache>
            </c:numRef>
          </c:val>
          <c:extLst>
            <c:ext xmlns:c16="http://schemas.microsoft.com/office/drawing/2014/chart" uri="{C3380CC4-5D6E-409C-BE32-E72D297353CC}">
              <c16:uniqueId val="{00000001-B67A-46D7-B1B7-1B80F790E3E7}"/>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Result'!$H$23:$H$36</c:f>
              <c:numCache>
                <c:formatCode>0.0</c:formatCode>
                <c:ptCount val="14"/>
                <c:pt idx="5">
                  <c:v>138.9</c:v>
                </c:pt>
                <c:pt idx="6">
                  <c:v>138.9</c:v>
                </c:pt>
                <c:pt idx="7">
                  <c:v>141.9</c:v>
                </c:pt>
                <c:pt idx="8">
                  <c:v>163.9</c:v>
                </c:pt>
                <c:pt idx="9">
                  <c:v>195.4</c:v>
                </c:pt>
                <c:pt idx="10">
                  <c:v>241.1</c:v>
                </c:pt>
                <c:pt idx="11">
                  <c:v>277.60000000000002</c:v>
                </c:pt>
                <c:pt idx="12">
                  <c:v>343.8</c:v>
                </c:pt>
                <c:pt idx="13">
                  <c:v>528</c:v>
                </c:pt>
              </c:numCache>
            </c:numRef>
          </c:val>
          <c:extLst>
            <c:ext xmlns:c16="http://schemas.microsoft.com/office/drawing/2014/chart" uri="{C3380CC4-5D6E-409C-BE32-E72D297353CC}">
              <c16:uniqueId val="{00000002-B67A-46D7-B1B7-1B80F790E3E7}"/>
            </c:ext>
          </c:extLst>
        </c:ser>
        <c:ser>
          <c:idx val="8"/>
          <c:order val="3"/>
          <c:tx>
            <c:v>HOPP</c:v>
          </c:tx>
          <c:spPr>
            <a:solidFill>
              <a:schemeClr val="accent5"/>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'1.4-HOPP Variable Load Results'!$G$4:$G$17</c:f>
              <c:numCache>
                <c:formatCode>General</c:formatCode>
                <c:ptCount val="14"/>
                <c:pt idx="6">
                  <c:v>176.787123283933</c:v>
                </c:pt>
                <c:pt idx="7">
                  <c:v>186.35820800420899</c:v>
                </c:pt>
                <c:pt idx="8">
                  <c:v>246.5474687</c:v>
                </c:pt>
                <c:pt idx="9">
                  <c:v>253.04075829999999</c:v>
                </c:pt>
                <c:pt idx="10">
                  <c:v>317.09346849999997</c:v>
                </c:pt>
                <c:pt idx="11">
                  <c:v>362.3083919</c:v>
                </c:pt>
                <c:pt idx="12">
                  <c:v>536.45754038426605</c:v>
                </c:pt>
                <c:pt idx="13">
                  <c:v>258.01026689999998</c:v>
                </c:pt>
              </c:numCache>
            </c:numRef>
          </c:val>
          <c:extLst>
            <c:ext xmlns:c16="http://schemas.microsoft.com/office/drawing/2014/chart" uri="{C3380CC4-5D6E-409C-BE32-E72D297353CC}">
              <c16:uniqueId val="{00000003-B67A-46D7-B1B7-1B80F790E3E7}"/>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en-US" b="1"/>
                  <a:t>Receiver Nominal Heat Output [MW]</a:t>
                </a:r>
                <a:endParaRPr lang="de-DE" b="1"/>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44223190324365297"/>
          <c:y val="7.1851801936306442E-2"/>
          <c:w val="0.41504308135802004"/>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57162661178503E-2"/>
          <c:y val="3.80787759296876E-2"/>
          <c:w val="0.89133858110418496"/>
          <c:h val="0.80704967871362809"/>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Results'!$I$22:$I$35</c:f>
              <c:numCache>
                <c:formatCode>0</c:formatCode>
                <c:ptCount val="14"/>
                <c:pt idx="8">
                  <c:v>27.6425811338956</c:v>
                </c:pt>
                <c:pt idx="9">
                  <c:v>32.271322430476097</c:v>
                </c:pt>
                <c:pt idx="10">
                  <c:v>31.111500176890399</c:v>
                </c:pt>
                <c:pt idx="11">
                  <c:v>29.002327639591901</c:v>
                </c:pt>
                <c:pt idx="12">
                  <c:v>33.678583675793099</c:v>
                </c:pt>
                <c:pt idx="13">
                  <c:v>47.796976808863903</c:v>
                </c:pt>
              </c:numCache>
            </c:numRef>
          </c:val>
          <c:extLst>
            <c:ext xmlns:c16="http://schemas.microsoft.com/office/drawing/2014/chart" uri="{C3380CC4-5D6E-409C-BE32-E72D297353CC}">
              <c16:uniqueId val="{00000000-0669-45AF-BC4C-7FA6C91F33F8}"/>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Results'!$H$23:$H$36</c:f>
              <c:numCache>
                <c:formatCode>General</c:formatCode>
                <c:ptCount val="14"/>
                <c:pt idx="6">
                  <c:v>22.060569280319601</c:v>
                </c:pt>
                <c:pt idx="7">
                  <c:v>31.407442110000002</c:v>
                </c:pt>
                <c:pt idx="8">
                  <c:v>33.834912256525101</c:v>
                </c:pt>
                <c:pt idx="9">
                  <c:v>33.502497820000002</c:v>
                </c:pt>
                <c:pt idx="10">
                  <c:v>36.851600949999998</c:v>
                </c:pt>
                <c:pt idx="11">
                  <c:v>43.042048979504401</c:v>
                </c:pt>
                <c:pt idx="12">
                  <c:v>42.424011360000002</c:v>
                </c:pt>
                <c:pt idx="13">
                  <c:v>45.718238229327902</c:v>
                </c:pt>
              </c:numCache>
            </c:numRef>
          </c:val>
          <c:extLst>
            <c:ext xmlns:c16="http://schemas.microsoft.com/office/drawing/2014/chart" uri="{C3380CC4-5D6E-409C-BE32-E72D297353CC}">
              <c16:uniqueId val="{00000001-0669-45AF-BC4C-7FA6C91F33F8}"/>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Result'!$I$23:$I$36</c:f>
              <c:numCache>
                <c:formatCode>0.0</c:formatCode>
                <c:ptCount val="14"/>
                <c:pt idx="5">
                  <c:v>20.3</c:v>
                </c:pt>
                <c:pt idx="6">
                  <c:v>20.3</c:v>
                </c:pt>
                <c:pt idx="7">
                  <c:v>24.6</c:v>
                </c:pt>
                <c:pt idx="8">
                  <c:v>28.7</c:v>
                </c:pt>
                <c:pt idx="9">
                  <c:v>31.3</c:v>
                </c:pt>
                <c:pt idx="10">
                  <c:v>34.200000000000003</c:v>
                </c:pt>
                <c:pt idx="11">
                  <c:v>35.5</c:v>
                </c:pt>
                <c:pt idx="12">
                  <c:v>35.9</c:v>
                </c:pt>
                <c:pt idx="13">
                  <c:v>41.4</c:v>
                </c:pt>
              </c:numCache>
            </c:numRef>
          </c:val>
          <c:extLst>
            <c:ext xmlns:c16="http://schemas.microsoft.com/office/drawing/2014/chart" uri="{C3380CC4-5D6E-409C-BE32-E72D297353CC}">
              <c16:uniqueId val="{00000002-0669-45AF-BC4C-7FA6C91F33F8}"/>
            </c:ext>
          </c:extLst>
        </c:ser>
        <c:ser>
          <c:idx val="8"/>
          <c:order val="3"/>
          <c:tx>
            <c:v>HOPP</c:v>
          </c:tx>
          <c:spPr>
            <a:solidFill>
              <a:schemeClr val="accent5"/>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'1.4-HOPP Variable Load Results'!$H$4:$H$17</c:f>
              <c:numCache>
                <c:formatCode>General</c:formatCode>
                <c:ptCount val="14"/>
                <c:pt idx="6">
                  <c:v>19.8048415103416</c:v>
                </c:pt>
                <c:pt idx="7">
                  <c:v>28.7107114057731</c:v>
                </c:pt>
                <c:pt idx="8">
                  <c:v>27.009847239999999</c:v>
                </c:pt>
                <c:pt idx="9">
                  <c:v>34.935961489999997</c:v>
                </c:pt>
                <c:pt idx="10">
                  <c:v>38.082579080000002</c:v>
                </c:pt>
                <c:pt idx="11">
                  <c:v>40.74924798</c:v>
                </c:pt>
                <c:pt idx="12">
                  <c:v>55.215999999999902</c:v>
                </c:pt>
                <c:pt idx="13">
                  <c:v>25.026282299999998</c:v>
                </c:pt>
              </c:numCache>
            </c:numRef>
          </c:val>
          <c:extLst>
            <c:ext xmlns:c16="http://schemas.microsoft.com/office/drawing/2014/chart" uri="{C3380CC4-5D6E-409C-BE32-E72D297353CC}">
              <c16:uniqueId val="{00000003-0669-45AF-BC4C-7FA6C91F33F8}"/>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en-US" b="1"/>
                  <a:t>Cycle</a:t>
                </a:r>
                <a:r>
                  <a:rPr lang="en-US" b="1" baseline="0"/>
                  <a:t> Net AC Power [MW]</a:t>
                </a:r>
                <a:endParaRPr lang="de-DE" b="1"/>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41171213200088391"/>
          <c:y val="7.1851801936306442E-2"/>
          <c:w val="0.44556285260078926"/>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1470097739123"/>
          <c:y val="3.8078768197052082E-2"/>
          <c:w val="0.86833161305662243"/>
          <c:h val="0.79931277241764731"/>
        </c:manualLayout>
      </c:layout>
      <c:barChart>
        <c:barDir val="col"/>
        <c:grouping val="clustered"/>
        <c:varyColors val="0"/>
        <c:ser>
          <c:idx val="5"/>
          <c:order val="0"/>
          <c:tx>
            <c:v>MoSES</c:v>
          </c:tx>
          <c:spPr>
            <a:solidFill>
              <a:schemeClr val="accent4">
                <a:lumMod val="60000"/>
                <a:lumOff val="4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'1.1-MoSES Variable Load Results'!$J$22:$J$35</c:f>
              <c:numCache>
                <c:formatCode>0</c:formatCode>
                <c:ptCount val="14"/>
                <c:pt idx="8">
                  <c:v>1407.8343219783901</c:v>
                </c:pt>
                <c:pt idx="9">
                  <c:v>1440.9339013317399</c:v>
                </c:pt>
                <c:pt idx="10">
                  <c:v>1237.3663216672401</c:v>
                </c:pt>
                <c:pt idx="11">
                  <c:v>1327.6321711841699</c:v>
                </c:pt>
                <c:pt idx="12">
                  <c:v>1663.2810584906199</c:v>
                </c:pt>
                <c:pt idx="13">
                  <c:v>2058.3303243618798</c:v>
                </c:pt>
              </c:numCache>
            </c:numRef>
          </c:val>
          <c:extLst>
            <c:ext xmlns:c16="http://schemas.microsoft.com/office/drawing/2014/chart" uri="{C3380CC4-5D6E-409C-BE32-E72D297353CC}">
              <c16:uniqueId val="{00000000-D4BF-49B7-AB64-A0E50C151A8F}"/>
            </c:ext>
          </c:extLst>
        </c:ser>
        <c:ser>
          <c:idx val="6"/>
          <c:order val="1"/>
          <c:tx>
            <c:v>YACOP</c:v>
          </c:tx>
          <c:spPr>
            <a:solidFill>
              <a:schemeClr val="tx1">
                <a:lumMod val="50000"/>
                <a:lumOff val="50000"/>
              </a:schemeClr>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'1.2-YACOP Variable Load Results'!$I$23:$I$36</c:f>
              <c:numCache>
                <c:formatCode>General</c:formatCode>
                <c:ptCount val="14"/>
                <c:pt idx="6">
                  <c:v>1103.96270210941</c:v>
                </c:pt>
                <c:pt idx="7">
                  <c:v>1128.458457</c:v>
                </c:pt>
                <c:pt idx="8">
                  <c:v>1417.65962566398</c:v>
                </c:pt>
                <c:pt idx="9">
                  <c:v>1825.2563520000001</c:v>
                </c:pt>
                <c:pt idx="10">
                  <c:v>1933.346865</c:v>
                </c:pt>
                <c:pt idx="11">
                  <c:v>2087.1599025968098</c:v>
                </c:pt>
                <c:pt idx="12">
                  <c:v>2550.2222219999999</c:v>
                </c:pt>
                <c:pt idx="13">
                  <c:v>2546.96914038258</c:v>
                </c:pt>
              </c:numCache>
            </c:numRef>
          </c:val>
          <c:extLst>
            <c:ext xmlns:c16="http://schemas.microsoft.com/office/drawing/2014/chart" uri="{C3380CC4-5D6E-409C-BE32-E72D297353CC}">
              <c16:uniqueId val="{00000001-D4BF-49B7-AB64-A0E50C151A8F}"/>
            </c:ext>
          </c:extLst>
        </c:ser>
        <c:ser>
          <c:idx val="9"/>
          <c:order val="2"/>
          <c:tx>
            <c:v>AESOPT</c:v>
          </c:tx>
          <c:spPr>
            <a:solidFill>
              <a:schemeClr val="accent6"/>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'1.3-AESOPT Variable Load Result'!$J$23:$J$36</c:f>
              <c:numCache>
                <c:formatCode>0.0</c:formatCode>
                <c:ptCount val="14"/>
                <c:pt idx="5">
                  <c:v>884.5</c:v>
                </c:pt>
                <c:pt idx="6">
                  <c:v>879.5</c:v>
                </c:pt>
                <c:pt idx="7">
                  <c:v>993.3</c:v>
                </c:pt>
                <c:pt idx="8">
                  <c:v>1148.7</c:v>
                </c:pt>
                <c:pt idx="9">
                  <c:v>1303.9000000000001</c:v>
                </c:pt>
                <c:pt idx="10">
                  <c:v>1371.8</c:v>
                </c:pt>
                <c:pt idx="11">
                  <c:v>1551.7</c:v>
                </c:pt>
                <c:pt idx="12">
                  <c:v>1933.1</c:v>
                </c:pt>
                <c:pt idx="13">
                  <c:v>2531.3000000000002</c:v>
                </c:pt>
              </c:numCache>
            </c:numRef>
          </c:val>
          <c:extLst>
            <c:ext xmlns:c16="http://schemas.microsoft.com/office/drawing/2014/chart" uri="{C3380CC4-5D6E-409C-BE32-E72D297353CC}">
              <c16:uniqueId val="{00000002-D4BF-49B7-AB64-A0E50C151A8F}"/>
            </c:ext>
          </c:extLst>
        </c:ser>
        <c:ser>
          <c:idx val="8"/>
          <c:order val="3"/>
          <c:tx>
            <c:v>HOPP</c:v>
          </c:tx>
          <c:spPr>
            <a:solidFill>
              <a:schemeClr val="accent5"/>
            </a:solidFill>
          </c:spPr>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'1.4-HOPP Variable Load Results'!$I$4:$I$17</c:f>
              <c:numCache>
                <c:formatCode>General</c:formatCode>
                <c:ptCount val="14"/>
                <c:pt idx="6">
                  <c:v>952.21682054569396</c:v>
                </c:pt>
                <c:pt idx="7">
                  <c:v>1415.23223516861</c:v>
                </c:pt>
                <c:pt idx="8">
                  <c:v>1292.453845</c:v>
                </c:pt>
                <c:pt idx="9">
                  <c:v>1370.01776</c:v>
                </c:pt>
                <c:pt idx="10">
                  <c:v>1717.005609</c:v>
                </c:pt>
                <c:pt idx="11">
                  <c:v>2092.0153949999999</c:v>
                </c:pt>
                <c:pt idx="12">
                  <c:v>2806.9373712850702</c:v>
                </c:pt>
                <c:pt idx="13">
                  <c:v>1307.888211</c:v>
                </c:pt>
              </c:numCache>
            </c:numRef>
          </c:val>
          <c:extLst>
            <c:ext xmlns:c16="http://schemas.microsoft.com/office/drawing/2014/chart" uri="{C3380CC4-5D6E-409C-BE32-E72D297353CC}">
              <c16:uniqueId val="{00000003-D4BF-49B7-AB64-A0E50C151A8F}"/>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1"/>
                </a:pPr>
                <a:r>
                  <a:rPr lang="en-US" b="1"/>
                  <a:t>TES Nominal Energy</a:t>
                </a:r>
                <a:r>
                  <a:rPr lang="en-US" b="1" baseline="0"/>
                  <a:t> Content [MWh]</a:t>
                </a:r>
                <a:endParaRPr lang="de-DE" b="1"/>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4341435888541072"/>
          <c:y val="7.1851801936306442E-2"/>
          <c:w val="0.42313135023210063"/>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57385923184512"/>
          <c:y val="9.0546977097357192E-2"/>
          <c:w val="0.84761556612239264"/>
          <c:h val="0.81595703730012226"/>
        </c:manualLayout>
      </c:layout>
      <c:barChart>
        <c:barDir val="col"/>
        <c:grouping val="clustered"/>
        <c:varyColors val="0"/>
        <c:ser>
          <c:idx val="3"/>
          <c:order val="0"/>
          <c:tx>
            <c:v>AVERAGE</c:v>
          </c:tx>
          <c:spPr>
            <a:solidFill>
              <a:schemeClr val="tx2">
                <a:lumMod val="20000"/>
                <a:lumOff val="80000"/>
              </a:schemeClr>
            </a:solidFill>
            <a:ln w="12700">
              <a:solidFill>
                <a:schemeClr val="tx1"/>
              </a:solidFill>
              <a:prstDash val="solid"/>
            </a:ln>
          </c:spPr>
          <c:invertIfNegative val="0"/>
          <c:cat>
            <c:numRef>
              <c:f>'2.1-Paper figures'!$AX$4:$AX$17</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'2.1-Paper figures'!$BC$4:$BC$17</c:f>
              <c:numCache>
                <c:formatCode>0</c:formatCode>
                <c:ptCount val="14"/>
                <c:pt idx="0">
                  <c:v>31.377421858252173</c:v>
                </c:pt>
                <c:pt idx="1">
                  <c:v>25.39740273245642</c:v>
                </c:pt>
                <c:pt idx="2">
                  <c:v>4.5442218626246751</c:v>
                </c:pt>
                <c:pt idx="3">
                  <c:v>-20.579230185226479</c:v>
                </c:pt>
                <c:pt idx="4">
                  <c:v>-45.224534630990405</c:v>
                </c:pt>
                <c:pt idx="5">
                  <c:v>-66.570530909387756</c:v>
                </c:pt>
                <c:pt idx="6">
                  <c:v>-82.067756053168011</c:v>
                </c:pt>
                <c:pt idx="7">
                  <c:v>-93.913478500896062</c:v>
                </c:pt>
                <c:pt idx="8">
                  <c:v>-107.6597774322087</c:v>
                </c:pt>
                <c:pt idx="9">
                  <c:v>-120.5885198362465</c:v>
                </c:pt>
                <c:pt idx="10">
                  <c:v>-141.300713511965</c:v>
                </c:pt>
                <c:pt idx="11">
                  <c:v>-171.05109218645049</c:v>
                </c:pt>
                <c:pt idx="12">
                  <c:v>-239.81941664102277</c:v>
                </c:pt>
                <c:pt idx="13">
                  <c:v>-416.05472820468253</c:v>
                </c:pt>
              </c:numCache>
            </c:numRef>
          </c:val>
          <c:extLst>
            <c:ext xmlns:c16="http://schemas.microsoft.com/office/drawing/2014/chart" uri="{C3380CC4-5D6E-409C-BE32-E72D297353CC}">
              <c16:uniqueId val="{00000000-8039-453D-B7A7-B33FE230C4EB}"/>
            </c:ext>
          </c:extLst>
        </c:ser>
        <c:dLbls>
          <c:showLegendKey val="0"/>
          <c:showVal val="0"/>
          <c:showCatName val="0"/>
          <c:showSerName val="0"/>
          <c:showPercent val="0"/>
          <c:showBubbleSize val="0"/>
        </c:dLbls>
        <c:gapWidth val="50"/>
        <c:axId val="1251930239"/>
        <c:axId val="1251363519"/>
      </c:barChart>
      <c:scatterChart>
        <c:scatterStyle val="lineMarker"/>
        <c:varyColors val="0"/>
        <c:ser>
          <c:idx val="0"/>
          <c:order val="1"/>
          <c:tx>
            <c:v>MoSES</c:v>
          </c:tx>
          <c:spPr>
            <a:ln w="19050">
              <a:noFill/>
            </a:ln>
          </c:spPr>
          <c:marker>
            <c:symbol val="diamond"/>
            <c:size val="15"/>
            <c:spPr>
              <a:solidFill>
                <a:schemeClr val="accent4"/>
              </a:solidFill>
              <a:ln>
                <a:solidFill>
                  <a:schemeClr val="tx1"/>
                </a:solidFill>
              </a:ln>
            </c:spPr>
          </c:marker>
          <c:yVal>
            <c:numRef>
              <c:f>'2.1-Paper figures'!$AY$4:$AY$17</c:f>
              <c:numCache>
                <c:formatCode>0</c:formatCode>
                <c:ptCount val="14"/>
                <c:pt idx="0">
                  <c:v>34.793959458694999</c:v>
                </c:pt>
                <c:pt idx="1">
                  <c:v>32.099124563180098</c:v>
                </c:pt>
                <c:pt idx="2">
                  <c:v>13.2669943114097</c:v>
                </c:pt>
                <c:pt idx="3">
                  <c:v>-8.4830810461125203</c:v>
                </c:pt>
                <c:pt idx="4">
                  <c:v>-23.884389898170401</c:v>
                </c:pt>
                <c:pt idx="5">
                  <c:v>-38.537711357263603</c:v>
                </c:pt>
                <c:pt idx="6">
                  <c:v>-65.109897690921997</c:v>
                </c:pt>
                <c:pt idx="7">
                  <c:v>-73.144651933000205</c:v>
                </c:pt>
                <c:pt idx="8">
                  <c:v>-94.753308840727797</c:v>
                </c:pt>
                <c:pt idx="9">
                  <c:v>-111.344255944986</c:v>
                </c:pt>
                <c:pt idx="10">
                  <c:v>-131.78486854785999</c:v>
                </c:pt>
                <c:pt idx="11">
                  <c:v>-154.419170601182</c:v>
                </c:pt>
                <c:pt idx="12">
                  <c:v>-213.98126068667901</c:v>
                </c:pt>
                <c:pt idx="13">
                  <c:v>-374.65523729588801</c:v>
                </c:pt>
              </c:numCache>
            </c:numRef>
          </c:yVal>
          <c:smooth val="0"/>
          <c:extLst>
            <c:ext xmlns:c16="http://schemas.microsoft.com/office/drawing/2014/chart" uri="{C3380CC4-5D6E-409C-BE32-E72D297353CC}">
              <c16:uniqueId val="{00000001-8039-453D-B7A7-B33FE230C4EB}"/>
            </c:ext>
          </c:extLst>
        </c:ser>
        <c:ser>
          <c:idx val="1"/>
          <c:order val="2"/>
          <c:tx>
            <c:v>YACOP</c:v>
          </c:tx>
          <c:spPr>
            <a:ln w="19050">
              <a:noFill/>
            </a:ln>
          </c:spPr>
          <c:marker>
            <c:symbol val="square"/>
            <c:size val="15"/>
            <c:spPr>
              <a:solidFill>
                <a:schemeClr val="tx1">
                  <a:lumMod val="50000"/>
                  <a:lumOff val="50000"/>
                </a:schemeClr>
              </a:solidFill>
              <a:ln>
                <a:solidFill>
                  <a:schemeClr val="tx1"/>
                </a:solidFill>
              </a:ln>
            </c:spPr>
          </c:marker>
          <c:yVal>
            <c:numRef>
              <c:f>'2.1-Paper figures'!$AZ$4:$AZ$17</c:f>
              <c:numCache>
                <c:formatCode>0</c:formatCode>
                <c:ptCount val="14"/>
                <c:pt idx="0">
                  <c:v>25.936693130484301</c:v>
                </c:pt>
                <c:pt idx="1">
                  <c:v>9.7464863666455699</c:v>
                </c:pt>
                <c:pt idx="2">
                  <c:v>-11.418874055158</c:v>
                </c:pt>
                <c:pt idx="3">
                  <c:v>-33.064860639999999</c:v>
                </c:pt>
                <c:pt idx="4">
                  <c:v>-58.632921852334697</c:v>
                </c:pt>
                <c:pt idx="5">
                  <c:v>-80.950345380000002</c:v>
                </c:pt>
                <c:pt idx="6">
                  <c:v>-101.615861097528</c:v>
                </c:pt>
                <c:pt idx="7">
                  <c:v>-114.6297283</c:v>
                </c:pt>
                <c:pt idx="8">
                  <c:v>-126.29845764325</c:v>
                </c:pt>
                <c:pt idx="9">
                  <c:v>-138.4348234</c:v>
                </c:pt>
                <c:pt idx="10">
                  <c:v>-158.05598549999999</c:v>
                </c:pt>
                <c:pt idx="11">
                  <c:v>-194.29919814461999</c:v>
                </c:pt>
                <c:pt idx="12">
                  <c:v>-273.22330319999998</c:v>
                </c:pt>
                <c:pt idx="13">
                  <c:v>-488.09351056124802</c:v>
                </c:pt>
              </c:numCache>
            </c:numRef>
          </c:yVal>
          <c:smooth val="0"/>
          <c:extLst>
            <c:ext xmlns:c16="http://schemas.microsoft.com/office/drawing/2014/chart" uri="{C3380CC4-5D6E-409C-BE32-E72D297353CC}">
              <c16:uniqueId val="{00000002-8039-453D-B7A7-B33FE230C4EB}"/>
            </c:ext>
          </c:extLst>
        </c:ser>
        <c:ser>
          <c:idx val="2"/>
          <c:order val="3"/>
          <c:tx>
            <c:v>AESOPT</c:v>
          </c:tx>
          <c:spPr>
            <a:ln w="19050">
              <a:noFill/>
            </a:ln>
          </c:spPr>
          <c:marker>
            <c:symbol val="triangle"/>
            <c:size val="15"/>
            <c:spPr>
              <a:solidFill>
                <a:schemeClr val="accent6"/>
              </a:solidFill>
              <a:ln>
                <a:solidFill>
                  <a:schemeClr val="tx1"/>
                </a:solidFill>
              </a:ln>
            </c:spPr>
          </c:marker>
          <c:yVal>
            <c:numRef>
              <c:f>'2.1-Paper figures'!$BA$4:$BA$17</c:f>
              <c:numCache>
                <c:formatCode>0</c:formatCode>
                <c:ptCount val="14"/>
                <c:pt idx="0">
                  <c:v>31.6</c:v>
                </c:pt>
                <c:pt idx="1">
                  <c:v>29.6</c:v>
                </c:pt>
                <c:pt idx="2">
                  <c:v>8.9</c:v>
                </c:pt>
                <c:pt idx="3">
                  <c:v>-23.6</c:v>
                </c:pt>
                <c:pt idx="4">
                  <c:v>-58.1</c:v>
                </c:pt>
                <c:pt idx="5">
                  <c:v>-74.900000000000006</c:v>
                </c:pt>
                <c:pt idx="6">
                  <c:v>-75</c:v>
                </c:pt>
                <c:pt idx="7">
                  <c:v>-81.3</c:v>
                </c:pt>
                <c:pt idx="8">
                  <c:v>-91</c:v>
                </c:pt>
                <c:pt idx="9">
                  <c:v>-101.9</c:v>
                </c:pt>
                <c:pt idx="10">
                  <c:v>-119.8</c:v>
                </c:pt>
                <c:pt idx="11">
                  <c:v>-145.30000000000001</c:v>
                </c:pt>
                <c:pt idx="12">
                  <c:v>-191.3</c:v>
                </c:pt>
                <c:pt idx="13">
                  <c:v>-385.8</c:v>
                </c:pt>
              </c:numCache>
            </c:numRef>
          </c:yVal>
          <c:smooth val="0"/>
          <c:extLst>
            <c:ext xmlns:c16="http://schemas.microsoft.com/office/drawing/2014/chart" uri="{C3380CC4-5D6E-409C-BE32-E72D297353CC}">
              <c16:uniqueId val="{00000003-8039-453D-B7A7-B33FE230C4EB}"/>
            </c:ext>
          </c:extLst>
        </c:ser>
        <c:ser>
          <c:idx val="4"/>
          <c:order val="4"/>
          <c:tx>
            <c:v>HOPP</c:v>
          </c:tx>
          <c:spPr>
            <a:ln w="19050">
              <a:noFill/>
            </a:ln>
          </c:spPr>
          <c:marker>
            <c:symbol val="circle"/>
            <c:size val="15"/>
            <c:spPr>
              <a:solidFill>
                <a:schemeClr val="accent5"/>
              </a:solidFill>
              <a:ln>
                <a:solidFill>
                  <a:schemeClr val="tx1"/>
                </a:solidFill>
              </a:ln>
            </c:spPr>
          </c:marker>
          <c:yVal>
            <c:numRef>
              <c:f>'2.1-Paper figures'!$BB$4:$BB$17</c:f>
              <c:numCache>
                <c:formatCode>0</c:formatCode>
                <c:ptCount val="14"/>
                <c:pt idx="0">
                  <c:v>33.179034843829399</c:v>
                </c:pt>
                <c:pt idx="1">
                  <c:v>30.143999999999998</c:v>
                </c:pt>
                <c:pt idx="2">
                  <c:v>7.4287671942470004</c:v>
                </c:pt>
                <c:pt idx="3">
                  <c:v>-17.1689790547934</c:v>
                </c:pt>
                <c:pt idx="4">
                  <c:v>-40.280826773456504</c:v>
                </c:pt>
                <c:pt idx="5">
                  <c:v>-71.894066900287399</c:v>
                </c:pt>
                <c:pt idx="6">
                  <c:v>-86.545265424222094</c:v>
                </c:pt>
                <c:pt idx="7">
                  <c:v>-106.57953377058401</c:v>
                </c:pt>
                <c:pt idx="8">
                  <c:v>-118.587343244857</c:v>
                </c:pt>
                <c:pt idx="9">
                  <c:v>-130.67500000000001</c:v>
                </c:pt>
                <c:pt idx="10">
                  <c:v>-155.56200000000001</c:v>
                </c:pt>
                <c:pt idx="11">
                  <c:v>-190.18600000000001</c:v>
                </c:pt>
                <c:pt idx="12">
                  <c:v>-280.773102677412</c:v>
                </c:pt>
                <c:pt idx="13">
                  <c:v>-415.67016496159403</c:v>
                </c:pt>
              </c:numCache>
            </c:numRef>
          </c:yVal>
          <c:smooth val="0"/>
          <c:extLst>
            <c:ext xmlns:c16="http://schemas.microsoft.com/office/drawing/2014/chart" uri="{C3380CC4-5D6E-409C-BE32-E72D297353CC}">
              <c16:uniqueId val="{00000004-8039-453D-B7A7-B33FE230C4EB}"/>
            </c:ext>
          </c:extLst>
        </c:ser>
        <c:dLbls>
          <c:showLegendKey val="0"/>
          <c:showVal val="0"/>
          <c:showCatName val="0"/>
          <c:showSerName val="0"/>
          <c:showPercent val="0"/>
          <c:showBubbleSize val="0"/>
        </c:dLbls>
        <c:axId val="1251930239"/>
        <c:axId val="1251363519"/>
      </c:scatte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lgn="ctr">
                  <a:defRPr sz="1600" b="1" i="0" u="none" strike="noStrike" kern="1200" cap="none" baseline="0">
                    <a:solidFill>
                      <a:schemeClr val="tx1"/>
                    </a:solidFill>
                    <a:latin typeface="+mn-lt"/>
                    <a:ea typeface="+mn-ea"/>
                    <a:cs typeface="+mn-cs"/>
                  </a:defRPr>
                </a:pPr>
                <a:r>
                  <a:rPr lang="en-US" sz="1600" b="1" cap="none" baseline="0">
                    <a:solidFill>
                      <a:schemeClr val="tx1"/>
                    </a:solidFill>
                  </a:rPr>
                  <a:t>Hybrid Capacity Factor [%]</a:t>
                </a:r>
              </a:p>
            </c:rich>
          </c:tx>
          <c:layout>
            <c:manualLayout>
              <c:xMode val="edge"/>
              <c:yMode val="edge"/>
              <c:x val="0.34318967976438092"/>
              <c:y val="0.92503667158521308"/>
            </c:manualLayout>
          </c:layout>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600" b="1" i="0" u="none" strike="noStrike" kern="1200" spc="20" baseline="0">
                <a:solidFill>
                  <a:schemeClr val="tx1"/>
                </a:solidFill>
                <a:latin typeface="+mn-lt"/>
                <a:ea typeface="+mn-ea"/>
                <a:cs typeface="+mn-cs"/>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de-DE" sz="1600" b="1">
                    <a:solidFill>
                      <a:schemeClr val="tx1"/>
                    </a:solidFill>
                  </a:rPr>
                  <a:t>NPV [MEur]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600" b="0" i="0" u="none" strike="noStrike" kern="1200" spc="20" baseline="0">
                <a:solidFill>
                  <a:schemeClr val="tx1"/>
                </a:solidFill>
                <a:latin typeface="+mn-lt"/>
                <a:ea typeface="+mn-ea"/>
                <a:cs typeface="+mn-cs"/>
              </a:defRPr>
            </a:pPr>
            <a:endParaRPr lang="en-US"/>
          </a:p>
        </c:txPr>
        <c:crossAx val="1251930239"/>
        <c:crosses val="autoZero"/>
        <c:crossBetween val="between"/>
      </c:valAx>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a:noFill/>
    </a:ln>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0982671441027"/>
          <c:y val="3.6882056247655226E-2"/>
          <c:w val="0.82210180243154629"/>
          <c:h val="0.78615431836043315"/>
        </c:manualLayout>
      </c:layout>
      <c:scatterChart>
        <c:scatterStyle val="lineMarker"/>
        <c:varyColors val="0"/>
        <c:ser>
          <c:idx val="0"/>
          <c:order val="0"/>
          <c:tx>
            <c:v>MoSES</c:v>
          </c:tx>
          <c:spPr>
            <a:ln w="31750" cap="sq">
              <a:solidFill>
                <a:schemeClr val="accent4"/>
              </a:solidFill>
              <a:prstDash val="dash"/>
            </a:ln>
          </c:spPr>
          <c:marker>
            <c:symbol val="diamond"/>
            <c:size val="15"/>
            <c:spPr>
              <a:solidFill>
                <a:schemeClr val="accent4"/>
              </a:solidFill>
              <a:ln>
                <a:solidFill>
                  <a:schemeClr val="tx1"/>
                </a:solidFill>
              </a:ln>
            </c:spPr>
          </c:marker>
          <c:xVal>
            <c:numRef>
              <c:f>'2.1-Paper figures'!$AX$38:$AX$51</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xVal>
          <c:yVal>
            <c:numRef>
              <c:f>'2.1-Paper figures'!$AY$38:$AY$51</c:f>
              <c:numCache>
                <c:formatCode>0</c:formatCode>
                <c:ptCount val="14"/>
                <c:pt idx="0">
                  <c:v>3.4165376004428261</c:v>
                </c:pt>
                <c:pt idx="1">
                  <c:v>6.7017218307236774</c:v>
                </c:pt>
                <c:pt idx="2">
                  <c:v>8.722772448785026</c:v>
                </c:pt>
                <c:pt idx="3">
                  <c:v>12.096149139113958</c:v>
                </c:pt>
                <c:pt idx="4">
                  <c:v>21.340144732820004</c:v>
                </c:pt>
                <c:pt idx="5">
                  <c:v>28.032819552124153</c:v>
                </c:pt>
                <c:pt idx="6">
                  <c:v>16.957858362246014</c:v>
                </c:pt>
                <c:pt idx="7">
                  <c:v>20.768826567895857</c:v>
                </c:pt>
                <c:pt idx="8">
                  <c:v>12.906468591480902</c:v>
                </c:pt>
                <c:pt idx="9">
                  <c:v>9.244263891260502</c:v>
                </c:pt>
                <c:pt idx="10">
                  <c:v>9.515844964105014</c:v>
                </c:pt>
                <c:pt idx="11">
                  <c:v>16.631921585268486</c:v>
                </c:pt>
                <c:pt idx="12">
                  <c:v>25.838155954343762</c:v>
                </c:pt>
                <c:pt idx="13">
                  <c:v>41.399490908794519</c:v>
                </c:pt>
              </c:numCache>
            </c:numRef>
          </c:yVal>
          <c:smooth val="0"/>
          <c:extLst>
            <c:ext xmlns:c16="http://schemas.microsoft.com/office/drawing/2014/chart" uri="{C3380CC4-5D6E-409C-BE32-E72D297353CC}">
              <c16:uniqueId val="{00000000-0422-4E5E-BB7E-9D58F6D2D7D4}"/>
            </c:ext>
          </c:extLst>
        </c:ser>
        <c:ser>
          <c:idx val="1"/>
          <c:order val="1"/>
          <c:tx>
            <c:v>YACOP</c:v>
          </c:tx>
          <c:spPr>
            <a:ln w="31750" cap="sq">
              <a:solidFill>
                <a:schemeClr val="tx1">
                  <a:lumMod val="50000"/>
                  <a:lumOff val="50000"/>
                </a:schemeClr>
              </a:solidFill>
              <a:prstDash val="dash"/>
            </a:ln>
          </c:spPr>
          <c:marker>
            <c:symbol val="square"/>
            <c:size val="15"/>
            <c:spPr>
              <a:solidFill>
                <a:schemeClr val="tx1">
                  <a:lumMod val="50000"/>
                  <a:lumOff val="50000"/>
                </a:schemeClr>
              </a:solidFill>
              <a:ln>
                <a:solidFill>
                  <a:schemeClr val="tx1"/>
                </a:solidFill>
              </a:ln>
            </c:spPr>
          </c:marker>
          <c:xVal>
            <c:numRef>
              <c:f>'2.1-Paper figures'!$AX$38:$AX$51</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xVal>
          <c:yVal>
            <c:numRef>
              <c:f>'2.1-Paper figures'!$AZ$38:$AZ$51</c:f>
              <c:numCache>
                <c:formatCode>0</c:formatCode>
                <c:ptCount val="14"/>
                <c:pt idx="0">
                  <c:v>-5.4407287277678726</c:v>
                </c:pt>
                <c:pt idx="1">
                  <c:v>-15.650916365810851</c:v>
                </c:pt>
                <c:pt idx="2">
                  <c:v>-15.963095917782674</c:v>
                </c:pt>
                <c:pt idx="3">
                  <c:v>-12.485630454773521</c:v>
                </c:pt>
                <c:pt idx="4">
                  <c:v>-13.408387221344292</c:v>
                </c:pt>
                <c:pt idx="5">
                  <c:v>-14.379814470612246</c:v>
                </c:pt>
                <c:pt idx="6">
                  <c:v>-19.548105044359986</c:v>
                </c:pt>
                <c:pt idx="7">
                  <c:v>-20.716249799103934</c:v>
                </c:pt>
                <c:pt idx="8">
                  <c:v>-18.638680211041304</c:v>
                </c:pt>
                <c:pt idx="9">
                  <c:v>-17.846303563753494</c:v>
                </c:pt>
                <c:pt idx="10">
                  <c:v>-16.755271988034991</c:v>
                </c:pt>
                <c:pt idx="11">
                  <c:v>-23.248105958169504</c:v>
                </c:pt>
                <c:pt idx="12">
                  <c:v>-33.403886558977206</c:v>
                </c:pt>
                <c:pt idx="13">
                  <c:v>-72.038782356565491</c:v>
                </c:pt>
              </c:numCache>
            </c:numRef>
          </c:yVal>
          <c:smooth val="0"/>
          <c:extLst>
            <c:ext xmlns:c16="http://schemas.microsoft.com/office/drawing/2014/chart" uri="{C3380CC4-5D6E-409C-BE32-E72D297353CC}">
              <c16:uniqueId val="{00000001-0422-4E5E-BB7E-9D58F6D2D7D4}"/>
            </c:ext>
          </c:extLst>
        </c:ser>
        <c:ser>
          <c:idx val="2"/>
          <c:order val="2"/>
          <c:tx>
            <c:v>AESOPT</c:v>
          </c:tx>
          <c:spPr>
            <a:ln w="31750" cap="sq">
              <a:solidFill>
                <a:schemeClr val="accent6"/>
              </a:solidFill>
              <a:prstDash val="dash"/>
            </a:ln>
          </c:spPr>
          <c:marker>
            <c:symbol val="triangle"/>
            <c:size val="15"/>
            <c:spPr>
              <a:solidFill>
                <a:schemeClr val="accent6"/>
              </a:solidFill>
              <a:ln>
                <a:solidFill>
                  <a:schemeClr val="tx1"/>
                </a:solidFill>
              </a:ln>
            </c:spPr>
          </c:marker>
          <c:xVal>
            <c:numRef>
              <c:f>'2.1-Paper figures'!$AX$38:$AX$51</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xVal>
          <c:yVal>
            <c:numRef>
              <c:f>'2.1-Paper figures'!$BA$38:$BA$51</c:f>
              <c:numCache>
                <c:formatCode>0</c:formatCode>
                <c:ptCount val="14"/>
                <c:pt idx="0">
                  <c:v>0.22257814174782808</c:v>
                </c:pt>
                <c:pt idx="1">
                  <c:v>4.202597267543581</c:v>
                </c:pt>
                <c:pt idx="2">
                  <c:v>4.3557781373753253</c:v>
                </c:pt>
                <c:pt idx="3">
                  <c:v>-3.0207698147735229</c:v>
                </c:pt>
                <c:pt idx="4">
                  <c:v>-12.875465369009596</c:v>
                </c:pt>
                <c:pt idx="5">
                  <c:v>-8.3294690906122497</c:v>
                </c:pt>
                <c:pt idx="6">
                  <c:v>7.0677560531680115</c:v>
                </c:pt>
                <c:pt idx="7">
                  <c:v>12.613478500896065</c:v>
                </c:pt>
                <c:pt idx="8">
                  <c:v>16.659777432208699</c:v>
                </c:pt>
                <c:pt idx="9">
                  <c:v>18.688519836246499</c:v>
                </c:pt>
                <c:pt idx="10">
                  <c:v>21.500713511965003</c:v>
                </c:pt>
                <c:pt idx="11">
                  <c:v>25.751092186450478</c:v>
                </c:pt>
                <c:pt idx="12">
                  <c:v>48.519416641022758</c:v>
                </c:pt>
                <c:pt idx="13">
                  <c:v>30.254728204682522</c:v>
                </c:pt>
              </c:numCache>
            </c:numRef>
          </c:yVal>
          <c:smooth val="0"/>
          <c:extLst>
            <c:ext xmlns:c16="http://schemas.microsoft.com/office/drawing/2014/chart" uri="{C3380CC4-5D6E-409C-BE32-E72D297353CC}">
              <c16:uniqueId val="{00000002-0422-4E5E-BB7E-9D58F6D2D7D4}"/>
            </c:ext>
          </c:extLst>
        </c:ser>
        <c:ser>
          <c:idx val="4"/>
          <c:order val="3"/>
          <c:tx>
            <c:v>HOPP</c:v>
          </c:tx>
          <c:spPr>
            <a:ln w="31750" cap="sq">
              <a:prstDash val="dash"/>
            </a:ln>
          </c:spPr>
          <c:marker>
            <c:symbol val="circle"/>
            <c:size val="15"/>
            <c:spPr>
              <a:ln>
                <a:solidFill>
                  <a:schemeClr val="tx1"/>
                </a:solidFill>
              </a:ln>
            </c:spPr>
          </c:marker>
          <c:xVal>
            <c:numRef>
              <c:f>'2.1-Paper figures'!$AX$38:$AX$51</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xVal>
          <c:yVal>
            <c:numRef>
              <c:f>'2.1-Paper figures'!$BB$38:$BB$51</c:f>
              <c:numCache>
                <c:formatCode>0</c:formatCode>
                <c:ptCount val="14"/>
                <c:pt idx="0">
                  <c:v>1.8016129855772256</c:v>
                </c:pt>
                <c:pt idx="1">
                  <c:v>4.7465972675435779</c:v>
                </c:pt>
                <c:pt idx="2">
                  <c:v>2.8845453316223253</c:v>
                </c:pt>
                <c:pt idx="3">
                  <c:v>3.4102511304330783</c:v>
                </c:pt>
                <c:pt idx="4">
                  <c:v>4.9437078575339015</c:v>
                </c:pt>
                <c:pt idx="5">
                  <c:v>-5.3235359908996429</c:v>
                </c:pt>
                <c:pt idx="6">
                  <c:v>-4.477509371054083</c:v>
                </c:pt>
                <c:pt idx="7">
                  <c:v>-12.666055269687945</c:v>
                </c:pt>
                <c:pt idx="8">
                  <c:v>-10.927565812648297</c:v>
                </c:pt>
                <c:pt idx="9">
                  <c:v>-10.086480163753507</c:v>
                </c:pt>
                <c:pt idx="10">
                  <c:v>-14.261286488035012</c:v>
                </c:pt>
                <c:pt idx="11">
                  <c:v>-19.134907813549518</c:v>
                </c:pt>
                <c:pt idx="12">
                  <c:v>-40.953686036389229</c:v>
                </c:pt>
                <c:pt idx="13">
                  <c:v>0.38456324308850753</c:v>
                </c:pt>
              </c:numCache>
            </c:numRef>
          </c:yVal>
          <c:smooth val="0"/>
          <c:extLst>
            <c:ext xmlns:c16="http://schemas.microsoft.com/office/drawing/2014/chart" uri="{C3380CC4-5D6E-409C-BE32-E72D297353CC}">
              <c16:uniqueId val="{00000003-0422-4E5E-BB7E-9D58F6D2D7D4}"/>
            </c:ext>
          </c:extLst>
        </c:ser>
        <c:dLbls>
          <c:showLegendKey val="0"/>
          <c:showVal val="0"/>
          <c:showCatName val="0"/>
          <c:showSerName val="0"/>
          <c:showPercent val="0"/>
          <c:showBubbleSize val="0"/>
        </c:dLbls>
        <c:axId val="1251930239"/>
        <c:axId val="1251363519"/>
      </c:scatterChart>
      <c:valAx>
        <c:axId val="1251930239"/>
        <c:scaling>
          <c:orientation val="minMax"/>
          <c:max val="0.95000000000000007"/>
          <c:min val="0.30000000000000004"/>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layout>
            <c:manualLayout>
              <c:xMode val="edge"/>
              <c:yMode val="edge"/>
              <c:x val="0.4238527006550914"/>
              <c:y val="0.92221783151141634"/>
            </c:manualLayout>
          </c:layout>
          <c:overlay val="0"/>
          <c:spPr>
            <a:noFill/>
            <a:ln>
              <a:noFill/>
            </a:ln>
            <a:effectLst/>
          </c:spPr>
        </c:title>
        <c:numFmt formatCode="0%" sourceLinked="1"/>
        <c:majorTickMark val="none"/>
        <c:minorTickMark val="none"/>
        <c:tickLblPos val="low"/>
        <c:spPr>
          <a:noFill/>
          <a:ln w="9525">
            <a:solidFill>
              <a:schemeClr val="bg1">
                <a:lumMod val="50000"/>
              </a:schemeClr>
            </a:solidFill>
          </a:ln>
          <a:effectLst/>
        </c:spPr>
        <c:txPr>
          <a:bodyPr rot="-60000000" vert="horz"/>
          <a:lstStyle/>
          <a:p>
            <a:pPr>
              <a:defRPr/>
            </a:pPr>
            <a:endParaRPr lang="en-US"/>
          </a:p>
        </c:txPr>
        <c:crossAx val="1251363519"/>
        <c:crosses val="autoZero"/>
        <c:crossBetween val="midCat"/>
        <c:majorUnit val="5.000000000000001E-2"/>
      </c:val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sz="1800" b="1"/>
                </a:pPr>
                <a:r>
                  <a:rPr lang="de-DE" sz="1800" b="1"/>
                  <a:t>NPV </a:t>
                </a:r>
                <a:r>
                  <a:rPr lang="de-DE" sz="1800" b="1" baseline="0"/>
                  <a:t>Difference </a:t>
                </a:r>
                <a:r>
                  <a:rPr lang="de-DE" sz="1800" b="1"/>
                  <a:t>from Mean</a:t>
                </a:r>
                <a:r>
                  <a:rPr lang="de-DE" sz="1800" b="1" baseline="0"/>
                  <a:t> </a:t>
                </a:r>
                <a:r>
                  <a:rPr lang="de-DE" sz="1800" b="1"/>
                  <a:t>[MEUR]  </a:t>
                </a:r>
              </a:p>
            </c:rich>
          </c:tx>
          <c:overlay val="0"/>
          <c:spPr>
            <a:noFill/>
            <a:ln>
              <a:noFill/>
            </a:ln>
            <a:effectLst/>
          </c:spPr>
        </c:title>
        <c:numFmt formatCode="0" sourceLinked="1"/>
        <c:majorTickMark val="none"/>
        <c:minorTickMark val="none"/>
        <c:tickLblPos val="nextTo"/>
        <c:spPr>
          <a:noFill/>
          <a:ln>
            <a:solidFill>
              <a:schemeClr val="tx1">
                <a:lumMod val="25000"/>
                <a:lumOff val="75000"/>
                <a:alpha val="97000"/>
              </a:schemeClr>
            </a:solidFill>
          </a:ln>
          <a:effectLst/>
        </c:spPr>
        <c:txPr>
          <a:bodyPr rot="-60000000" vert="horz"/>
          <a:lstStyle/>
          <a:p>
            <a:pPr>
              <a:defRPr/>
            </a:pPr>
            <a:endParaRPr lang="en-US"/>
          </a:p>
        </c:txPr>
        <c:crossAx val="1251930239"/>
        <c:crosses val="autoZero"/>
        <c:crossBetween val="midCat"/>
      </c:valAx>
    </c:plotArea>
    <c:legend>
      <c:legendPos val="b"/>
      <c:layout>
        <c:manualLayout>
          <c:xMode val="edge"/>
          <c:yMode val="edge"/>
          <c:x val="0.12976630974633524"/>
          <c:y val="5.0114173228346458E-2"/>
          <c:w val="0.70453967685944108"/>
          <c:h val="6.6211439115515344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192655991949"/>
          <c:y val="9.0546977097357192E-2"/>
          <c:w val="0.85557015516776302"/>
          <c:h val="0.81595703730012226"/>
        </c:manualLayout>
      </c:layout>
      <c:barChart>
        <c:barDir val="col"/>
        <c:grouping val="clustered"/>
        <c:varyColors val="0"/>
        <c:ser>
          <c:idx val="3"/>
          <c:order val="0"/>
          <c:tx>
            <c:v>AVERAGE</c:v>
          </c:tx>
          <c:invertIfNegative val="0"/>
          <c:cat>
            <c:numRef>
              <c:f>'2.1-Paper figures'!$AX$91:$AX$104</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'2.1-Paper figures'!$BC$91:$BC$104</c:f>
              <c:numCache>
                <c:formatCode>0</c:formatCode>
                <c:ptCount val="14"/>
                <c:pt idx="0">
                  <c:v>0</c:v>
                </c:pt>
                <c:pt idx="1">
                  <c:v>0</c:v>
                </c:pt>
                <c:pt idx="2">
                  <c:v>0</c:v>
                </c:pt>
                <c:pt idx="3">
                  <c:v>0</c:v>
                </c:pt>
                <c:pt idx="4">
                  <c:v>1.3333333333333333</c:v>
                </c:pt>
                <c:pt idx="5">
                  <c:v>4.0666666666666673</c:v>
                </c:pt>
                <c:pt idx="6">
                  <c:v>0.83333333333333337</c:v>
                </c:pt>
                <c:pt idx="7">
                  <c:v>0.5</c:v>
                </c:pt>
                <c:pt idx="8">
                  <c:v>0.96666666666666856</c:v>
                </c:pt>
                <c:pt idx="9">
                  <c:v>1.0333333333333361</c:v>
                </c:pt>
                <c:pt idx="10">
                  <c:v>2.6300788606303294</c:v>
                </c:pt>
                <c:pt idx="11">
                  <c:v>3.5952727570430056</c:v>
                </c:pt>
                <c:pt idx="12">
                  <c:v>14.828026588422659</c:v>
                </c:pt>
                <c:pt idx="13">
                  <c:v>55.476474983618346</c:v>
                </c:pt>
              </c:numCache>
            </c:numRef>
          </c:val>
          <c:extLst>
            <c:ext xmlns:c16="http://schemas.microsoft.com/office/drawing/2014/chart" uri="{C3380CC4-5D6E-409C-BE32-E72D297353CC}">
              <c16:uniqueId val="{00000000-4A5C-A345-ACBA-0A19762A704B}"/>
            </c:ext>
          </c:extLst>
        </c:ser>
        <c:dLbls>
          <c:showLegendKey val="0"/>
          <c:showVal val="0"/>
          <c:showCatName val="0"/>
          <c:showSerName val="0"/>
          <c:showPercent val="0"/>
          <c:showBubbleSize val="0"/>
        </c:dLbls>
        <c:gapWidth val="50"/>
        <c:axId val="1251930239"/>
        <c:axId val="1251363519"/>
      </c:barChart>
      <c:scatterChart>
        <c:scatterStyle val="lineMarker"/>
        <c:varyColors val="0"/>
        <c:ser>
          <c:idx val="0"/>
          <c:order val="1"/>
          <c:tx>
            <c:v>MoSES</c:v>
          </c:tx>
          <c:marker>
            <c:symbol val="diamond"/>
            <c:size val="15"/>
            <c:spPr>
              <a:solidFill>
                <a:schemeClr val="accent4"/>
              </a:solidFill>
              <a:ln>
                <a:solidFill>
                  <a:schemeClr val="tx1"/>
                </a:solidFill>
              </a:ln>
            </c:spPr>
          </c:marker>
          <c:yVal>
            <c:numRef>
              <c:f>'2.1-Paper figures'!$AY$91:$AY$104</c:f>
              <c:numCache>
                <c:formatCode>0</c:formatCode>
                <c:ptCount val="14"/>
                <c:pt idx="0">
                  <c:v>0</c:v>
                </c:pt>
                <c:pt idx="1">
                  <c:v>0</c:v>
                </c:pt>
                <c:pt idx="2">
                  <c:v>0</c:v>
                </c:pt>
                <c:pt idx="3">
                  <c:v>0</c:v>
                </c:pt>
                <c:pt idx="4">
                  <c:v>0</c:v>
                </c:pt>
                <c:pt idx="5">
                  <c:v>0</c:v>
                </c:pt>
                <c:pt idx="6">
                  <c:v>0</c:v>
                </c:pt>
                <c:pt idx="7">
                  <c:v>0</c:v>
                </c:pt>
                <c:pt idx="8">
                  <c:v>0</c:v>
                </c:pt>
                <c:pt idx="9">
                  <c:v>0</c:v>
                </c:pt>
                <c:pt idx="10">
                  <c:v>3.0902365818909914</c:v>
                </c:pt>
                <c:pt idx="11">
                  <c:v>0.70744322650901381</c:v>
                </c:pt>
                <c:pt idx="12">
                  <c:v>19.090399359054004</c:v>
                </c:pt>
                <c:pt idx="13">
                  <c:v>41.629043404861989</c:v>
                </c:pt>
              </c:numCache>
            </c:numRef>
          </c:yVal>
          <c:smooth val="0"/>
          <c:extLst xmlns:c15="http://schemas.microsoft.com/office/drawing/2012/chart">
            <c:ext xmlns:c16="http://schemas.microsoft.com/office/drawing/2014/chart" uri="{C3380CC4-5D6E-409C-BE32-E72D297353CC}">
              <c16:uniqueId val="{00000001-4A5C-A345-ACBA-0A19762A704B}"/>
            </c:ext>
          </c:extLst>
        </c:ser>
        <c:ser>
          <c:idx val="1"/>
          <c:order val="2"/>
          <c:tx>
            <c:v>YACOP</c:v>
          </c:tx>
          <c:marker>
            <c:symbol val="square"/>
            <c:size val="15"/>
            <c:spPr>
              <a:solidFill>
                <a:schemeClr val="tx1">
                  <a:lumMod val="50000"/>
                  <a:lumOff val="50000"/>
                </a:schemeClr>
              </a:solidFill>
              <a:ln>
                <a:solidFill>
                  <a:schemeClr val="tx1"/>
                </a:solidFill>
              </a:ln>
            </c:spPr>
          </c:marker>
          <c:yVal>
            <c:numRef>
              <c:f>'2.1-Paper figures'!$AZ$91:$AZ$104</c:f>
              <c:numCache>
                <c:formatCode>0</c:formatCode>
                <c:ptCount val="14"/>
                <c:pt idx="0">
                  <c:v>0</c:v>
                </c:pt>
                <c:pt idx="1">
                  <c:v>0</c:v>
                </c:pt>
                <c:pt idx="2">
                  <c:v>0</c:v>
                </c:pt>
                <c:pt idx="3">
                  <c:v>0</c:v>
                </c:pt>
                <c:pt idx="4">
                  <c:v>0</c:v>
                </c:pt>
                <c:pt idx="5">
                  <c:v>0</c:v>
                </c:pt>
                <c:pt idx="6">
                  <c:v>0</c:v>
                </c:pt>
                <c:pt idx="7">
                  <c:v>0</c:v>
                </c:pt>
                <c:pt idx="8">
                  <c:v>0</c:v>
                </c:pt>
                <c:pt idx="9">
                  <c:v>0</c:v>
                </c:pt>
                <c:pt idx="10">
                  <c:v>0</c:v>
                </c:pt>
                <c:pt idx="11">
                  <c:v>3.3783750446199861</c:v>
                </c:pt>
                <c:pt idx="12">
                  <c:v>14.193680406213957</c:v>
                </c:pt>
                <c:pt idx="13">
                  <c:v>36.700381545993025</c:v>
                </c:pt>
              </c:numCache>
            </c:numRef>
          </c:yVal>
          <c:smooth val="0"/>
          <c:extLst xmlns:c15="http://schemas.microsoft.com/office/drawing/2012/chart">
            <c:ext xmlns:c16="http://schemas.microsoft.com/office/drawing/2014/chart" uri="{C3380CC4-5D6E-409C-BE32-E72D297353CC}">
              <c16:uniqueId val="{00000002-4A5C-A345-ACBA-0A19762A704B}"/>
            </c:ext>
          </c:extLst>
        </c:ser>
        <c:ser>
          <c:idx val="2"/>
          <c:order val="3"/>
          <c:tx>
            <c:v>AESOPT</c:v>
          </c:tx>
          <c:marker>
            <c:symbol val="triangle"/>
            <c:size val="15"/>
            <c:spPr>
              <a:solidFill>
                <a:schemeClr val="accent6"/>
              </a:solidFill>
              <a:ln>
                <a:solidFill>
                  <a:schemeClr val="tx1"/>
                </a:solidFill>
              </a:ln>
            </c:spPr>
          </c:marker>
          <c:yVal>
            <c:numRef>
              <c:f>'2.1-Paper figures'!$BA$91:$BA$104</c:f>
              <c:numCache>
                <c:formatCode>0</c:formatCode>
                <c:ptCount val="14"/>
                <c:pt idx="0">
                  <c:v>0</c:v>
                </c:pt>
                <c:pt idx="1">
                  <c:v>0</c:v>
                </c:pt>
                <c:pt idx="2">
                  <c:v>0</c:v>
                </c:pt>
                <c:pt idx="3">
                  <c:v>0</c:v>
                </c:pt>
                <c:pt idx="4">
                  <c:v>4</c:v>
                </c:pt>
                <c:pt idx="5">
                  <c:v>12.200000000000003</c:v>
                </c:pt>
                <c:pt idx="6">
                  <c:v>2.5</c:v>
                </c:pt>
                <c:pt idx="7">
                  <c:v>1.5</c:v>
                </c:pt>
                <c:pt idx="8">
                  <c:v>2.9000000000000057</c:v>
                </c:pt>
                <c:pt idx="9">
                  <c:v>3.1000000000000085</c:v>
                </c:pt>
                <c:pt idx="10">
                  <c:v>4.7999999999999972</c:v>
                </c:pt>
                <c:pt idx="11">
                  <c:v>6.7000000000000171</c:v>
                </c:pt>
                <c:pt idx="12">
                  <c:v>11.200000000000017</c:v>
                </c:pt>
                <c:pt idx="13">
                  <c:v>88.100000000000023</c:v>
                </c:pt>
              </c:numCache>
            </c:numRef>
          </c:yVal>
          <c:smooth val="0"/>
          <c:extLst xmlns:c15="http://schemas.microsoft.com/office/drawing/2012/chart">
            <c:ext xmlns:c16="http://schemas.microsoft.com/office/drawing/2014/chart" uri="{C3380CC4-5D6E-409C-BE32-E72D297353CC}">
              <c16:uniqueId val="{00000003-4A5C-A345-ACBA-0A19762A704B}"/>
            </c:ext>
          </c:extLst>
        </c:ser>
        <c:dLbls>
          <c:showLegendKey val="0"/>
          <c:showVal val="0"/>
          <c:showCatName val="0"/>
          <c:showSerName val="0"/>
          <c:showPercent val="0"/>
          <c:showBubbleSize val="0"/>
        </c:dLbls>
        <c:axId val="1251930239"/>
        <c:axId val="1251363519"/>
        <c:extLst/>
      </c:scatte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600"/>
                </a:pPr>
                <a:r>
                  <a:rPr lang="en-US"/>
                  <a:t>Hybrid Capacity Factor</a:t>
                </a:r>
              </a:p>
            </c:rich>
          </c:tx>
          <c:overlay val="0"/>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1" i="0" u="none" strike="noStrike" kern="1200" spc="20" baseline="0">
                <a:solidFill>
                  <a:schemeClr val="tx1"/>
                </a:solidFill>
                <a:latin typeface="+mn-lt"/>
                <a:ea typeface="+mn-ea"/>
                <a:cs typeface="+mn-cs"/>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de-DE" sz="1600" b="1">
                    <a:solidFill>
                      <a:schemeClr val="tx1"/>
                    </a:solidFill>
                  </a:rPr>
                  <a:t> Change in Average NPV [MEur]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600" b="0" i="0" u="none" strike="noStrike" kern="1200" spc="20" baseline="0">
                <a:solidFill>
                  <a:schemeClr val="tx1"/>
                </a:solidFill>
                <a:latin typeface="+mn-lt"/>
                <a:ea typeface="+mn-ea"/>
                <a:cs typeface="+mn-cs"/>
              </a:defRPr>
            </a:pPr>
            <a:endParaRPr lang="en-US"/>
          </a:p>
        </c:txPr>
        <c:crossAx val="1251930239"/>
        <c:crosses val="autoZero"/>
        <c:crossBetween val="between"/>
      </c:valAx>
      <c:dTable>
        <c:showHorzBorder val="1"/>
        <c:showVertBorder val="1"/>
        <c:showOutline val="1"/>
        <c:showKeys val="1"/>
      </c:dTable>
    </c:plotArea>
    <c:legend>
      <c:legendPos val="t"/>
      <c:overlay val="0"/>
    </c:legend>
    <c:plotVisOnly val="1"/>
    <c:dispBlanksAs val="gap"/>
    <c:showDLblsOverMax val="0"/>
    <c:extLst/>
  </c:chart>
  <c:spPr>
    <a:ln>
      <a:noFill/>
    </a:ln>
  </c:spPr>
  <c:txPr>
    <a:bodyPr/>
    <a:lstStyle/>
    <a:p>
      <a:pPr>
        <a:defRPr/>
      </a:pPr>
      <a:endParaRPr lang="en-US"/>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16</xdr:col>
      <xdr:colOff>36286</xdr:colOff>
      <xdr:row>40</xdr:row>
      <xdr:rowOff>36285</xdr:rowOff>
    </xdr:from>
    <xdr:to>
      <xdr:col>30</xdr:col>
      <xdr:colOff>502376</xdr:colOff>
      <xdr:row>65</xdr:row>
      <xdr:rowOff>89350</xdr:rowOff>
    </xdr:to>
    <xdr:graphicFrame macro="">
      <xdr:nvGraphicFramePr>
        <xdr:cNvPr id="49" name="Diagramm 2">
          <a:extLst>
            <a:ext uri="{FF2B5EF4-FFF2-40B4-BE49-F238E27FC236}">
              <a16:creationId xmlns:a16="http://schemas.microsoft.com/office/drawing/2014/main" id="{C90A1515-0323-45DC-A47F-2D35ADC37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689429</xdr:colOff>
      <xdr:row>159</xdr:row>
      <xdr:rowOff>72572</xdr:rowOff>
    </xdr:from>
    <xdr:to>
      <xdr:col>46</xdr:col>
      <xdr:colOff>447948</xdr:colOff>
      <xdr:row>185</xdr:row>
      <xdr:rowOff>22224</xdr:rowOff>
    </xdr:to>
    <xdr:graphicFrame macro="">
      <xdr:nvGraphicFramePr>
        <xdr:cNvPr id="16" name="Diagramm 2">
          <a:extLst>
            <a:ext uri="{FF2B5EF4-FFF2-40B4-BE49-F238E27FC236}">
              <a16:creationId xmlns:a16="http://schemas.microsoft.com/office/drawing/2014/main" id="{105160EF-A25A-4BD9-A0A0-D5FC2BD04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1</xdr:colOff>
      <xdr:row>129</xdr:row>
      <xdr:rowOff>36286</xdr:rowOff>
    </xdr:from>
    <xdr:to>
      <xdr:col>46</xdr:col>
      <xdr:colOff>476030</xdr:colOff>
      <xdr:row>154</xdr:row>
      <xdr:rowOff>198209</xdr:rowOff>
    </xdr:to>
    <xdr:graphicFrame macro="">
      <xdr:nvGraphicFramePr>
        <xdr:cNvPr id="19" name="Diagramm 2">
          <a:extLst>
            <a:ext uri="{FF2B5EF4-FFF2-40B4-BE49-F238E27FC236}">
              <a16:creationId xmlns:a16="http://schemas.microsoft.com/office/drawing/2014/main" id="{FB26566D-E082-4646-9D09-97126BB2C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90714</xdr:colOff>
      <xdr:row>99</xdr:row>
      <xdr:rowOff>126999</xdr:rowOff>
    </xdr:from>
    <xdr:to>
      <xdr:col>46</xdr:col>
      <xdr:colOff>566743</xdr:colOff>
      <xdr:row>125</xdr:row>
      <xdr:rowOff>89352</xdr:rowOff>
    </xdr:to>
    <xdr:graphicFrame macro="">
      <xdr:nvGraphicFramePr>
        <xdr:cNvPr id="21" name="Diagramm 2">
          <a:extLst>
            <a:ext uri="{FF2B5EF4-FFF2-40B4-BE49-F238E27FC236}">
              <a16:creationId xmlns:a16="http://schemas.microsoft.com/office/drawing/2014/main" id="{0934D4C6-AB82-4CA6-80A4-5E10ADBCF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18143</xdr:colOff>
      <xdr:row>68</xdr:row>
      <xdr:rowOff>36286</xdr:rowOff>
    </xdr:from>
    <xdr:to>
      <xdr:col>46</xdr:col>
      <xdr:colOff>484233</xdr:colOff>
      <xdr:row>93</xdr:row>
      <xdr:rowOff>195448</xdr:rowOff>
    </xdr:to>
    <xdr:graphicFrame macro="">
      <xdr:nvGraphicFramePr>
        <xdr:cNvPr id="24" name="Diagramm 2">
          <a:extLst>
            <a:ext uri="{FF2B5EF4-FFF2-40B4-BE49-F238E27FC236}">
              <a16:creationId xmlns:a16="http://schemas.microsoft.com/office/drawing/2014/main" id="{0714EB30-937A-4791-8DD8-710F9F29B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689428</xdr:colOff>
      <xdr:row>37</xdr:row>
      <xdr:rowOff>181429</xdr:rowOff>
    </xdr:from>
    <xdr:to>
      <xdr:col>46</xdr:col>
      <xdr:colOff>447947</xdr:colOff>
      <xdr:row>63</xdr:row>
      <xdr:rowOff>143781</xdr:rowOff>
    </xdr:to>
    <xdr:graphicFrame macro="">
      <xdr:nvGraphicFramePr>
        <xdr:cNvPr id="26" name="Diagramm 2">
          <a:extLst>
            <a:ext uri="{FF2B5EF4-FFF2-40B4-BE49-F238E27FC236}">
              <a16:creationId xmlns:a16="http://schemas.microsoft.com/office/drawing/2014/main" id="{A434E697-C5AE-4D61-8E17-9BB10E2BC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790</xdr:colOff>
      <xdr:row>7</xdr:row>
      <xdr:rowOff>183270</xdr:rowOff>
    </xdr:from>
    <xdr:to>
      <xdr:col>46</xdr:col>
      <xdr:colOff>466880</xdr:colOff>
      <xdr:row>33</xdr:row>
      <xdr:rowOff>161136</xdr:rowOff>
    </xdr:to>
    <xdr:graphicFrame macro="">
      <xdr:nvGraphicFramePr>
        <xdr:cNvPr id="48" name="Diagramm 2">
          <a:extLst>
            <a:ext uri="{FF2B5EF4-FFF2-40B4-BE49-F238E27FC236}">
              <a16:creationId xmlns:a16="http://schemas.microsoft.com/office/drawing/2014/main" id="{92490D59-7FAE-4A2A-8F5E-F46736324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71</xdr:row>
      <xdr:rowOff>54428</xdr:rowOff>
    </xdr:from>
    <xdr:to>
      <xdr:col>15</xdr:col>
      <xdr:colOff>127000</xdr:colOff>
      <xdr:row>97</xdr:row>
      <xdr:rowOff>54428</xdr:rowOff>
    </xdr:to>
    <xdr:graphicFrame macro="">
      <xdr:nvGraphicFramePr>
        <xdr:cNvPr id="29" name="Diagramm 2">
          <a:extLst>
            <a:ext uri="{FF2B5EF4-FFF2-40B4-BE49-F238E27FC236}">
              <a16:creationId xmlns:a16="http://schemas.microsoft.com/office/drawing/2014/main" id="{922992B2-53FE-4C67-8ED3-FEF707EE1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1614713</xdr:colOff>
      <xdr:row>101</xdr:row>
      <xdr:rowOff>36285</xdr:rowOff>
    </xdr:from>
    <xdr:to>
      <xdr:col>15</xdr:col>
      <xdr:colOff>0</xdr:colOff>
      <xdr:row>127</xdr:row>
      <xdr:rowOff>54429</xdr:rowOff>
    </xdr:to>
    <xdr:graphicFrame macro="">
      <xdr:nvGraphicFramePr>
        <xdr:cNvPr id="30" name="Diagramm 2">
          <a:extLst>
            <a:ext uri="{FF2B5EF4-FFF2-40B4-BE49-F238E27FC236}">
              <a16:creationId xmlns:a16="http://schemas.microsoft.com/office/drawing/2014/main" id="{1DD6BBAF-DA8E-4352-8A9A-1920CB961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1578428</xdr:colOff>
      <xdr:row>132</xdr:row>
      <xdr:rowOff>2</xdr:rowOff>
    </xdr:from>
    <xdr:to>
      <xdr:col>15</xdr:col>
      <xdr:colOff>127000</xdr:colOff>
      <xdr:row>158</xdr:row>
      <xdr:rowOff>181428</xdr:rowOff>
    </xdr:to>
    <xdr:graphicFrame macro="">
      <xdr:nvGraphicFramePr>
        <xdr:cNvPr id="31" name="Diagramm 2">
          <a:extLst>
            <a:ext uri="{FF2B5EF4-FFF2-40B4-BE49-F238E27FC236}">
              <a16:creationId xmlns:a16="http://schemas.microsoft.com/office/drawing/2014/main" id="{F982EE5B-EC58-4BF5-A823-82AF6CFC9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163</xdr:row>
      <xdr:rowOff>72572</xdr:rowOff>
    </xdr:from>
    <xdr:to>
      <xdr:col>15</xdr:col>
      <xdr:colOff>108857</xdr:colOff>
      <xdr:row>190</xdr:row>
      <xdr:rowOff>0</xdr:rowOff>
    </xdr:to>
    <xdr:graphicFrame macro="">
      <xdr:nvGraphicFramePr>
        <xdr:cNvPr id="32" name="Diagramm 2">
          <a:extLst>
            <a:ext uri="{FF2B5EF4-FFF2-40B4-BE49-F238E27FC236}">
              <a16:creationId xmlns:a16="http://schemas.microsoft.com/office/drawing/2014/main" id="{A460CDEF-7F80-4E64-BACC-C65B79B58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36287</xdr:colOff>
      <xdr:row>194</xdr:row>
      <xdr:rowOff>18144</xdr:rowOff>
    </xdr:from>
    <xdr:to>
      <xdr:col>15</xdr:col>
      <xdr:colOff>72573</xdr:colOff>
      <xdr:row>220</xdr:row>
      <xdr:rowOff>72572</xdr:rowOff>
    </xdr:to>
    <xdr:graphicFrame macro="">
      <xdr:nvGraphicFramePr>
        <xdr:cNvPr id="33" name="Diagramm 2">
          <a:extLst>
            <a:ext uri="{FF2B5EF4-FFF2-40B4-BE49-F238E27FC236}">
              <a16:creationId xmlns:a16="http://schemas.microsoft.com/office/drawing/2014/main" id="{2180CD22-ECFB-4448-BB42-3E3382B31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18142</xdr:colOff>
      <xdr:row>225</xdr:row>
      <xdr:rowOff>36285</xdr:rowOff>
    </xdr:from>
    <xdr:to>
      <xdr:col>15</xdr:col>
      <xdr:colOff>36286</xdr:colOff>
      <xdr:row>251</xdr:row>
      <xdr:rowOff>36286</xdr:rowOff>
    </xdr:to>
    <xdr:graphicFrame macro="">
      <xdr:nvGraphicFramePr>
        <xdr:cNvPr id="34" name="Diagramm 2">
          <a:extLst>
            <a:ext uri="{FF2B5EF4-FFF2-40B4-BE49-F238E27FC236}">
              <a16:creationId xmlns:a16="http://schemas.microsoft.com/office/drawing/2014/main" id="{EDD7638B-9970-4545-BF35-52969208C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32168</xdr:colOff>
      <xdr:row>8</xdr:row>
      <xdr:rowOff>88127</xdr:rowOff>
    </xdr:from>
    <xdr:to>
      <xdr:col>14</xdr:col>
      <xdr:colOff>36284</xdr:colOff>
      <xdr:row>33</xdr:row>
      <xdr:rowOff>181428</xdr:rowOff>
    </xdr:to>
    <xdr:graphicFrame macro="">
      <xdr:nvGraphicFramePr>
        <xdr:cNvPr id="41" name="Chart 3">
          <a:extLst>
            <a:ext uri="{FF2B5EF4-FFF2-40B4-BE49-F238E27FC236}">
              <a16:creationId xmlns:a16="http://schemas.microsoft.com/office/drawing/2014/main" id="{F7F6123C-4D83-410E-8AF3-BD2EBA98403A}"/>
            </a:ext>
            <a:ext uri="{147F2762-F138-4A5C-976F-8EAC2B608ADB}">
              <a16:predDERef xmlns:a16="http://schemas.microsoft.com/office/drawing/2014/main" pred="{CF629091-BB7C-4F19-92F9-426B59AF0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23500</xdr:colOff>
      <xdr:row>39</xdr:row>
      <xdr:rowOff>11256</xdr:rowOff>
    </xdr:from>
    <xdr:to>
      <xdr:col>15</xdr:col>
      <xdr:colOff>0</xdr:colOff>
      <xdr:row>65</xdr:row>
      <xdr:rowOff>127000</xdr:rowOff>
    </xdr:to>
    <xdr:graphicFrame macro="">
      <xdr:nvGraphicFramePr>
        <xdr:cNvPr id="42" name="Diagramm 2">
          <a:extLst>
            <a:ext uri="{FF2B5EF4-FFF2-40B4-BE49-F238E27FC236}">
              <a16:creationId xmlns:a16="http://schemas.microsoft.com/office/drawing/2014/main" id="{3E573B34-384B-458E-B93D-7F1C1CA78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689429</xdr:colOff>
      <xdr:row>8</xdr:row>
      <xdr:rowOff>18143</xdr:rowOff>
    </xdr:from>
    <xdr:to>
      <xdr:col>30</xdr:col>
      <xdr:colOff>396976</xdr:colOff>
      <xdr:row>32</xdr:row>
      <xdr:rowOff>125349</xdr:rowOff>
    </xdr:to>
    <xdr:graphicFrame macro="">
      <xdr:nvGraphicFramePr>
        <xdr:cNvPr id="3" name="Diagramm 2">
          <a:extLst>
            <a:ext uri="{FF2B5EF4-FFF2-40B4-BE49-F238E27FC236}">
              <a16:creationId xmlns:a16="http://schemas.microsoft.com/office/drawing/2014/main" id="{C989F453-EF64-1345-BE1B-04D106F00F76}"/>
            </a:ext>
            <a:ext uri="{147F2762-F138-4A5C-976F-8EAC2B608ADB}">
              <a16:predDERef xmlns:a16="http://schemas.microsoft.com/office/drawing/2014/main" pred="{65347EDE-8434-4CAC-8140-166850556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98CC-8AFF-F745-8FBF-D0C07BC113C4}">
  <dimension ref="A2:B18"/>
  <sheetViews>
    <sheetView tabSelected="1" topLeftCell="A2" workbookViewId="0">
      <selection activeCell="A5" sqref="A5:B5"/>
    </sheetView>
  </sheetViews>
  <sheetFormatPr baseColWidth="10" defaultRowHeight="15" x14ac:dyDescent="0.2"/>
  <cols>
    <col min="1" max="1" width="27.1640625" bestFit="1" customWidth="1"/>
    <col min="2" max="2" width="65" customWidth="1"/>
  </cols>
  <sheetData>
    <row r="2" spans="1:2" ht="21" x14ac:dyDescent="0.25">
      <c r="A2" s="54" t="s">
        <v>68</v>
      </c>
      <c r="B2" s="52" t="s">
        <v>69</v>
      </c>
    </row>
    <row r="3" spans="1:2" ht="97" x14ac:dyDescent="0.25">
      <c r="A3" s="54" t="s">
        <v>70</v>
      </c>
      <c r="B3" s="52" t="s">
        <v>71</v>
      </c>
    </row>
    <row r="5" spans="1:2" ht="19" x14ac:dyDescent="0.25">
      <c r="A5" s="53" t="s">
        <v>72</v>
      </c>
      <c r="B5" s="53" t="s">
        <v>70</v>
      </c>
    </row>
    <row r="6" spans="1:2" ht="32" x14ac:dyDescent="0.2">
      <c r="A6" t="s">
        <v>73</v>
      </c>
      <c r="B6" s="52" t="s">
        <v>78</v>
      </c>
    </row>
    <row r="7" spans="1:2" ht="32" x14ac:dyDescent="0.2">
      <c r="A7" t="s">
        <v>74</v>
      </c>
      <c r="B7" s="52" t="s">
        <v>79</v>
      </c>
    </row>
    <row r="8" spans="1:2" ht="32" x14ac:dyDescent="0.2">
      <c r="A8" t="s">
        <v>75</v>
      </c>
      <c r="B8" s="52" t="s">
        <v>80</v>
      </c>
    </row>
    <row r="9" spans="1:2" ht="32" x14ac:dyDescent="0.2">
      <c r="A9" t="s">
        <v>76</v>
      </c>
      <c r="B9" s="52" t="s">
        <v>81</v>
      </c>
    </row>
    <row r="10" spans="1:2" ht="15" customHeight="1" x14ac:dyDescent="0.2">
      <c r="A10" t="s">
        <v>77</v>
      </c>
      <c r="B10" s="52" t="s">
        <v>82</v>
      </c>
    </row>
    <row r="15" spans="1:2" ht="21" x14ac:dyDescent="0.25">
      <c r="A15" s="54"/>
    </row>
    <row r="16" spans="1:2" ht="21" x14ac:dyDescent="0.25">
      <c r="A16" s="54"/>
    </row>
    <row r="18" spans="1:2" ht="19" x14ac:dyDescent="0.25">
      <c r="A18" s="53"/>
      <c r="B18" s="5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B082-C05D-4622-9DDA-0F54184BA92F}">
  <sheetPr codeName="Sheet4"/>
  <dimension ref="A1:O41"/>
  <sheetViews>
    <sheetView zoomScale="85" zoomScaleNormal="85" workbookViewId="0">
      <selection activeCell="H33" sqref="H33"/>
    </sheetView>
  </sheetViews>
  <sheetFormatPr baseColWidth="10" defaultColWidth="11.5" defaultRowHeight="15" x14ac:dyDescent="0.2"/>
  <cols>
    <col min="9" max="9" width="14.6640625" customWidth="1"/>
    <col min="13" max="13" width="18" bestFit="1" customWidth="1"/>
    <col min="14" max="14" width="26.83203125" bestFit="1" customWidth="1"/>
  </cols>
  <sheetData>
    <row r="1" spans="1:15" ht="20" thickBot="1" x14ac:dyDescent="0.3">
      <c r="A1" s="55" t="s">
        <v>42</v>
      </c>
      <c r="B1" s="55"/>
      <c r="C1" s="55"/>
      <c r="D1" s="55"/>
      <c r="E1" s="55"/>
      <c r="F1" s="55"/>
      <c r="G1" s="55"/>
      <c r="H1" s="55"/>
      <c r="I1" s="55"/>
      <c r="J1" s="55"/>
    </row>
    <row r="2" spans="1:15" ht="16" thickBot="1" x14ac:dyDescent="0.25">
      <c r="A2" s="2" t="s">
        <v>7</v>
      </c>
      <c r="B2" s="2" t="s">
        <v>8</v>
      </c>
      <c r="C2" s="2" t="s">
        <v>9</v>
      </c>
      <c r="D2" s="2" t="s">
        <v>10</v>
      </c>
      <c r="E2" s="2" t="s">
        <v>11</v>
      </c>
      <c r="F2" s="2" t="s">
        <v>12</v>
      </c>
      <c r="G2" s="2" t="s">
        <v>13</v>
      </c>
      <c r="H2" s="2" t="s">
        <v>14</v>
      </c>
      <c r="I2" s="2" t="s">
        <v>15</v>
      </c>
      <c r="J2" s="2" t="s">
        <v>16</v>
      </c>
      <c r="K2" s="2" t="s">
        <v>17</v>
      </c>
      <c r="M2" s="57" t="s">
        <v>48</v>
      </c>
      <c r="N2" s="58"/>
      <c r="O2" s="59"/>
    </row>
    <row r="3" spans="1:15" ht="16" thickBot="1" x14ac:dyDescent="0.25">
      <c r="A3" s="1" t="s">
        <v>18</v>
      </c>
      <c r="B3" s="1" t="s">
        <v>18</v>
      </c>
      <c r="C3" s="1" t="s">
        <v>19</v>
      </c>
      <c r="D3" s="1" t="s">
        <v>20</v>
      </c>
      <c r="E3" s="1" t="s">
        <v>21</v>
      </c>
      <c r="F3" s="1" t="s">
        <v>22</v>
      </c>
      <c r="G3" s="1" t="s">
        <v>21</v>
      </c>
      <c r="H3" s="1" t="s">
        <v>21</v>
      </c>
      <c r="I3" s="1" t="s">
        <v>21</v>
      </c>
      <c r="J3" s="1" t="s">
        <v>22</v>
      </c>
      <c r="K3" s="1" t="s">
        <v>21</v>
      </c>
      <c r="M3" s="44" t="s">
        <v>49</v>
      </c>
      <c r="N3" s="45" t="s">
        <v>50</v>
      </c>
      <c r="O3" s="46" t="s">
        <v>51</v>
      </c>
    </row>
    <row r="4" spans="1:15" x14ac:dyDescent="0.2">
      <c r="A4" s="17">
        <v>0.3</v>
      </c>
      <c r="B4" s="17">
        <v>0.31730996548971402</v>
      </c>
      <c r="C4" s="18">
        <v>34.793959458694999</v>
      </c>
      <c r="D4" s="18">
        <v>27.789194456806101</v>
      </c>
      <c r="E4" s="30">
        <v>52.571751703039403</v>
      </c>
      <c r="F4" s="30"/>
      <c r="G4" s="30"/>
      <c r="H4" s="30"/>
      <c r="I4" s="30"/>
      <c r="J4" s="30"/>
      <c r="K4" s="30"/>
      <c r="M4" s="47" t="s">
        <v>7</v>
      </c>
      <c r="N4" t="s">
        <v>52</v>
      </c>
      <c r="O4" s="48" t="s">
        <v>18</v>
      </c>
    </row>
    <row r="5" spans="1:15" x14ac:dyDescent="0.2">
      <c r="A5" s="17">
        <v>0.35</v>
      </c>
      <c r="B5" s="17">
        <v>0.34989137497386702</v>
      </c>
      <c r="C5" s="18">
        <v>32.099124563180098</v>
      </c>
      <c r="D5" s="18">
        <v>31.417613860535099</v>
      </c>
      <c r="E5" s="30">
        <v>65.538554166279795</v>
      </c>
      <c r="F5" s="30"/>
      <c r="G5" s="30"/>
      <c r="H5" s="30"/>
      <c r="I5" s="30"/>
      <c r="J5" s="30"/>
      <c r="K5" s="30"/>
      <c r="M5" s="47" t="s">
        <v>8</v>
      </c>
      <c r="N5" t="s">
        <v>53</v>
      </c>
      <c r="O5" s="48" t="s">
        <v>18</v>
      </c>
    </row>
    <row r="6" spans="1:15" x14ac:dyDescent="0.2">
      <c r="A6" s="17">
        <v>0.4</v>
      </c>
      <c r="B6" s="17">
        <v>0.40193546578828099</v>
      </c>
      <c r="C6" s="18">
        <v>13.2669943114097</v>
      </c>
      <c r="D6" s="18">
        <v>43.010736104026499</v>
      </c>
      <c r="E6" s="30">
        <v>90.450296504342404</v>
      </c>
      <c r="F6" s="30">
        <v>17.518888326113</v>
      </c>
      <c r="G6" s="30">
        <v>8.85691911950323</v>
      </c>
      <c r="H6" s="30"/>
      <c r="I6" s="30"/>
      <c r="J6" s="30"/>
      <c r="K6" s="30"/>
      <c r="M6" s="47" t="s">
        <v>9</v>
      </c>
      <c r="N6" t="s">
        <v>54</v>
      </c>
      <c r="O6" s="48" t="s">
        <v>63</v>
      </c>
    </row>
    <row r="7" spans="1:15" x14ac:dyDescent="0.2">
      <c r="A7" s="17">
        <v>0.45</v>
      </c>
      <c r="B7" s="17">
        <v>0.44832948091513403</v>
      </c>
      <c r="C7" s="18">
        <v>-8.4830810461125203</v>
      </c>
      <c r="D7" s="18">
        <v>53.082818109396896</v>
      </c>
      <c r="E7" s="30">
        <v>97.277292414012507</v>
      </c>
      <c r="F7" s="30">
        <v>74.949676078873793</v>
      </c>
      <c r="G7" s="30">
        <v>11.163747203003901</v>
      </c>
      <c r="H7" s="30"/>
      <c r="I7" s="30"/>
      <c r="J7" s="30"/>
      <c r="K7" s="30"/>
      <c r="M7" s="47" t="s">
        <v>10</v>
      </c>
      <c r="N7" t="s">
        <v>55</v>
      </c>
      <c r="O7" s="48" t="s">
        <v>20</v>
      </c>
    </row>
    <row r="8" spans="1:15" x14ac:dyDescent="0.2">
      <c r="A8" s="17">
        <v>0.5</v>
      </c>
      <c r="B8" s="17">
        <v>0.49290426321976299</v>
      </c>
      <c r="C8" s="18">
        <v>-23.884389898170401</v>
      </c>
      <c r="D8" s="18">
        <v>58.944230310751202</v>
      </c>
      <c r="E8" s="30">
        <v>112.920213475069</v>
      </c>
      <c r="F8" s="30">
        <v>98.914641681072396</v>
      </c>
      <c r="G8" s="30">
        <v>18.448208640903601</v>
      </c>
      <c r="H8" s="30"/>
      <c r="I8" s="30"/>
      <c r="J8" s="30"/>
      <c r="K8" s="30"/>
      <c r="M8" s="47" t="s">
        <v>11</v>
      </c>
      <c r="N8" t="s">
        <v>56</v>
      </c>
      <c r="O8" s="48" t="s">
        <v>21</v>
      </c>
    </row>
    <row r="9" spans="1:15" x14ac:dyDescent="0.2">
      <c r="A9" s="17">
        <v>0.55000000000000004</v>
      </c>
      <c r="B9" s="17">
        <v>0.54814399781616896</v>
      </c>
      <c r="C9" s="18">
        <v>-38.537711357263603</v>
      </c>
      <c r="D9" s="18">
        <v>63.260355760952898</v>
      </c>
      <c r="E9" s="30">
        <v>103.705717476179</v>
      </c>
      <c r="F9" s="30">
        <v>336.353821511597</v>
      </c>
      <c r="G9" s="30">
        <v>32.830543459584703</v>
      </c>
      <c r="H9" s="30"/>
      <c r="I9" s="30"/>
      <c r="J9" s="30"/>
      <c r="K9" s="30"/>
      <c r="M9" s="47" t="s">
        <v>12</v>
      </c>
      <c r="N9" t="s">
        <v>57</v>
      </c>
      <c r="O9" s="48" t="s">
        <v>22</v>
      </c>
    </row>
    <row r="10" spans="1:15" x14ac:dyDescent="0.2">
      <c r="A10" s="17">
        <v>0.6</v>
      </c>
      <c r="B10" s="17">
        <v>0.60003763379519603</v>
      </c>
      <c r="C10" s="18">
        <v>-65.109897690921997</v>
      </c>
      <c r="D10" s="18">
        <v>71.523969431383804</v>
      </c>
      <c r="E10" s="30">
        <v>127.54500186500999</v>
      </c>
      <c r="F10" s="30">
        <v>208.18447853161001</v>
      </c>
      <c r="G10" s="30">
        <v>42.942890513250397</v>
      </c>
      <c r="H10" s="30"/>
      <c r="I10" s="30"/>
      <c r="J10" s="30"/>
      <c r="K10" s="30"/>
      <c r="M10" s="47" t="s">
        <v>13</v>
      </c>
      <c r="N10" t="s">
        <v>58</v>
      </c>
      <c r="O10" s="48" t="s">
        <v>21</v>
      </c>
    </row>
    <row r="11" spans="1:15" x14ac:dyDescent="0.2">
      <c r="A11" s="17">
        <v>0.65</v>
      </c>
      <c r="B11" s="17">
        <v>0.64298499256819597</v>
      </c>
      <c r="C11" s="18">
        <v>-73.144651933000205</v>
      </c>
      <c r="D11" s="18">
        <v>71.292355645965401</v>
      </c>
      <c r="E11" s="30">
        <v>128.812289123363</v>
      </c>
      <c r="F11" s="30">
        <v>471.40322375582502</v>
      </c>
      <c r="G11" s="30">
        <v>45.748729694107901</v>
      </c>
      <c r="H11" s="30"/>
      <c r="I11" s="30"/>
      <c r="J11" s="30"/>
      <c r="K11" s="30"/>
      <c r="M11" s="47" t="s">
        <v>14</v>
      </c>
      <c r="N11" t="s">
        <v>59</v>
      </c>
      <c r="O11" s="48" t="s">
        <v>21</v>
      </c>
    </row>
    <row r="12" spans="1:15" x14ac:dyDescent="0.2">
      <c r="A12" s="17">
        <v>0.7</v>
      </c>
      <c r="B12" s="17">
        <v>0.71115316672366202</v>
      </c>
      <c r="C12" s="18">
        <v>-94.753308840727797</v>
      </c>
      <c r="D12" s="18">
        <v>75.266208566040007</v>
      </c>
      <c r="E12" s="30">
        <v>59.294666578296699</v>
      </c>
      <c r="F12" s="30"/>
      <c r="G12" s="30"/>
      <c r="H12" s="30">
        <v>174.62507573290401</v>
      </c>
      <c r="I12" s="30">
        <v>27.6425811338956</v>
      </c>
      <c r="J12" s="30">
        <v>1407.8343219783901</v>
      </c>
      <c r="K12" s="30"/>
      <c r="M12" s="47" t="s">
        <v>15</v>
      </c>
      <c r="N12" t="s">
        <v>60</v>
      </c>
      <c r="O12" s="48" t="s">
        <v>21</v>
      </c>
    </row>
    <row r="13" spans="1:15" x14ac:dyDescent="0.2">
      <c r="A13" s="17">
        <v>0.75</v>
      </c>
      <c r="B13" s="17">
        <v>0.75011438706767497</v>
      </c>
      <c r="C13" s="18">
        <v>-111.344255944986</v>
      </c>
      <c r="D13" s="18">
        <v>77.293833976552406</v>
      </c>
      <c r="E13" s="30">
        <v>60.183372137354603</v>
      </c>
      <c r="F13" s="30"/>
      <c r="G13" s="30"/>
      <c r="H13" s="30">
        <v>197.71837623756701</v>
      </c>
      <c r="I13" s="30">
        <v>32.271322430476097</v>
      </c>
      <c r="J13" s="30">
        <v>1440.9339013317399</v>
      </c>
      <c r="K13" s="30"/>
      <c r="M13" s="47" t="s">
        <v>16</v>
      </c>
      <c r="N13" t="s">
        <v>61</v>
      </c>
      <c r="O13" s="48" t="s">
        <v>22</v>
      </c>
    </row>
    <row r="14" spans="1:15" ht="16" thickBot="1" x14ac:dyDescent="0.25">
      <c r="A14" s="17">
        <v>0.8</v>
      </c>
      <c r="B14" s="17">
        <v>0.80318092385105799</v>
      </c>
      <c r="C14" s="18">
        <v>-128.69463196596899</v>
      </c>
      <c r="D14" s="18">
        <v>79.522976786742205</v>
      </c>
      <c r="E14" s="30">
        <v>87.091302856706704</v>
      </c>
      <c r="F14" s="30"/>
      <c r="G14" s="30"/>
      <c r="H14" s="30">
        <v>194.95596789313001</v>
      </c>
      <c r="I14" s="30">
        <v>32.031648141767199</v>
      </c>
      <c r="J14" s="30">
        <v>1550.63394170279</v>
      </c>
      <c r="K14" s="30">
        <v>36.715345521609301</v>
      </c>
      <c r="M14" s="49" t="s">
        <v>17</v>
      </c>
      <c r="N14" s="50" t="s">
        <v>62</v>
      </c>
      <c r="O14" s="51" t="s">
        <v>21</v>
      </c>
    </row>
    <row r="15" spans="1:15" x14ac:dyDescent="0.2">
      <c r="A15" s="17">
        <v>0.85</v>
      </c>
      <c r="B15" s="17">
        <v>0.84915782975178999</v>
      </c>
      <c r="C15" s="18">
        <v>-153.71172737467299</v>
      </c>
      <c r="D15" s="18">
        <v>83.620503237720797</v>
      </c>
      <c r="E15" s="30">
        <v>83.476225446912395</v>
      </c>
      <c r="F15" s="30"/>
      <c r="G15" s="30"/>
      <c r="H15" s="30">
        <v>248.09463156000001</v>
      </c>
      <c r="I15" s="30">
        <v>38.977904052674603</v>
      </c>
      <c r="J15" s="30">
        <v>1642.68026758317</v>
      </c>
      <c r="K15" s="30">
        <v>23.880603792905202</v>
      </c>
    </row>
    <row r="16" spans="1:15" x14ac:dyDescent="0.2">
      <c r="A16" s="17">
        <v>0.9</v>
      </c>
      <c r="B16" s="17">
        <v>0.90653325457449496</v>
      </c>
      <c r="C16" s="18">
        <v>-194.890861327625</v>
      </c>
      <c r="D16" s="18">
        <v>90.656012335902602</v>
      </c>
      <c r="E16" s="30">
        <v>87.268808599506997</v>
      </c>
      <c r="F16" s="30"/>
      <c r="G16" s="30"/>
      <c r="H16" s="30">
        <v>308.68343782557298</v>
      </c>
      <c r="I16" s="30">
        <v>45.355939249039501</v>
      </c>
      <c r="J16" s="30">
        <v>2145.6947970546798</v>
      </c>
      <c r="K16" s="30">
        <v>26.689704238793201</v>
      </c>
    </row>
    <row r="17" spans="1:11" x14ac:dyDescent="0.2">
      <c r="A17" s="17">
        <v>0.95</v>
      </c>
      <c r="B17" s="17">
        <v>0.94611852216377401</v>
      </c>
      <c r="C17" s="18">
        <v>-333.02619389102603</v>
      </c>
      <c r="D17" s="18">
        <v>116.26486033250301</v>
      </c>
      <c r="E17" s="30">
        <v>164.82737089650601</v>
      </c>
      <c r="F17" s="30">
        <v>48.2769457515355</v>
      </c>
      <c r="G17" s="30">
        <v>39.114598967007502</v>
      </c>
      <c r="H17" s="30">
        <v>355.48664945096698</v>
      </c>
      <c r="I17" s="30">
        <v>46.105119367088697</v>
      </c>
      <c r="J17" s="30">
        <v>2230.7691166723798</v>
      </c>
      <c r="K17" s="30">
        <v>132.54016307664901</v>
      </c>
    </row>
    <row r="19" spans="1:11" ht="19" x14ac:dyDescent="0.25">
      <c r="A19" s="56" t="s">
        <v>43</v>
      </c>
      <c r="B19" s="56"/>
      <c r="C19" s="56"/>
      <c r="D19" s="56"/>
      <c r="E19" s="56"/>
      <c r="F19" s="56"/>
      <c r="G19" s="56"/>
      <c r="H19" s="56"/>
      <c r="I19" s="56"/>
      <c r="J19" s="56"/>
    </row>
    <row r="20" spans="1:11" x14ac:dyDescent="0.2">
      <c r="A20" s="2" t="s">
        <v>7</v>
      </c>
      <c r="B20" s="2" t="s">
        <v>8</v>
      </c>
      <c r="C20" s="2" t="s">
        <v>9</v>
      </c>
      <c r="D20" s="2" t="s">
        <v>10</v>
      </c>
      <c r="E20" s="2" t="s">
        <v>11</v>
      </c>
      <c r="F20" s="2" t="s">
        <v>12</v>
      </c>
      <c r="G20" s="2" t="s">
        <v>13</v>
      </c>
      <c r="H20" s="2" t="s">
        <v>14</v>
      </c>
      <c r="I20" s="2" t="s">
        <v>15</v>
      </c>
      <c r="J20" s="2" t="s">
        <v>16</v>
      </c>
      <c r="K20" s="2" t="s">
        <v>17</v>
      </c>
    </row>
    <row r="21" spans="1:11" x14ac:dyDescent="0.2">
      <c r="A21" s="1" t="s">
        <v>18</v>
      </c>
      <c r="B21" s="1" t="s">
        <v>18</v>
      </c>
      <c r="C21" s="1" t="s">
        <v>19</v>
      </c>
      <c r="D21" s="1" t="s">
        <v>20</v>
      </c>
      <c r="E21" s="1" t="s">
        <v>21</v>
      </c>
      <c r="F21" s="1" t="s">
        <v>22</v>
      </c>
      <c r="G21" s="1" t="s">
        <v>21</v>
      </c>
      <c r="H21" s="1" t="s">
        <v>21</v>
      </c>
      <c r="I21" s="1" t="s">
        <v>21</v>
      </c>
      <c r="J21" s="1" t="s">
        <v>22</v>
      </c>
      <c r="K21" s="1" t="s">
        <v>21</v>
      </c>
    </row>
    <row r="22" spans="1:11" x14ac:dyDescent="0.2">
      <c r="A22" s="17">
        <v>0.3</v>
      </c>
      <c r="B22" s="17">
        <v>0.31730996548971402</v>
      </c>
      <c r="C22" s="18">
        <v>34.793959458694999</v>
      </c>
      <c r="D22" s="18">
        <v>27.789194456806101</v>
      </c>
      <c r="E22" s="30">
        <v>52.571751703039403</v>
      </c>
      <c r="F22" s="30"/>
      <c r="G22" s="30"/>
      <c r="H22" s="30"/>
      <c r="I22" s="30"/>
      <c r="J22" s="30"/>
      <c r="K22" s="39"/>
    </row>
    <row r="23" spans="1:11" x14ac:dyDescent="0.2">
      <c r="A23" s="17">
        <v>0.35</v>
      </c>
      <c r="B23" s="17">
        <v>0.34989137497386702</v>
      </c>
      <c r="C23" s="18">
        <v>32.099124563180098</v>
      </c>
      <c r="D23" s="18">
        <v>31.417613860535099</v>
      </c>
      <c r="E23" s="30">
        <v>65.538554166279795</v>
      </c>
      <c r="F23" s="30"/>
      <c r="G23" s="30"/>
      <c r="H23" s="30"/>
      <c r="I23" s="30"/>
      <c r="J23" s="30"/>
      <c r="K23" s="39"/>
    </row>
    <row r="24" spans="1:11" x14ac:dyDescent="0.2">
      <c r="A24" s="17">
        <v>0.4</v>
      </c>
      <c r="B24" s="17">
        <v>0.40193546578828099</v>
      </c>
      <c r="C24" s="18">
        <v>13.2669943114097</v>
      </c>
      <c r="D24" s="18">
        <v>43.010736104026499</v>
      </c>
      <c r="E24" s="30">
        <v>90.450296504342404</v>
      </c>
      <c r="F24" s="30">
        <v>17.518888326113</v>
      </c>
      <c r="G24" s="30">
        <v>8.85691911950323</v>
      </c>
      <c r="H24" s="30"/>
      <c r="I24" s="30"/>
      <c r="J24" s="30"/>
      <c r="K24" s="39"/>
    </row>
    <row r="25" spans="1:11" x14ac:dyDescent="0.2">
      <c r="A25" s="17">
        <v>0.45</v>
      </c>
      <c r="B25" s="17">
        <v>0.44832948091513403</v>
      </c>
      <c r="C25" s="18">
        <v>-8.4830810461125203</v>
      </c>
      <c r="D25" s="18">
        <v>53.082818109396896</v>
      </c>
      <c r="E25" s="30">
        <v>97.277292414012507</v>
      </c>
      <c r="F25" s="30">
        <v>74.949676078873793</v>
      </c>
      <c r="G25" s="30">
        <v>11.163747203003901</v>
      </c>
      <c r="H25" s="30"/>
      <c r="I25" s="30"/>
      <c r="J25" s="30"/>
      <c r="K25" s="39"/>
    </row>
    <row r="26" spans="1:11" x14ac:dyDescent="0.2">
      <c r="A26" s="17">
        <v>0.5</v>
      </c>
      <c r="B26" s="17">
        <v>0.49290426321976299</v>
      </c>
      <c r="C26" s="18">
        <v>-23.884389898170401</v>
      </c>
      <c r="D26" s="18">
        <v>58.944230310751202</v>
      </c>
      <c r="E26" s="30">
        <v>112.920213475069</v>
      </c>
      <c r="F26" s="30">
        <v>98.914641681072396</v>
      </c>
      <c r="G26" s="30">
        <v>18.448208640903601</v>
      </c>
      <c r="H26" s="30"/>
      <c r="I26" s="30"/>
      <c r="J26" s="30"/>
      <c r="K26" s="39"/>
    </row>
    <row r="27" spans="1:11" x14ac:dyDescent="0.2">
      <c r="A27" s="17">
        <v>0.55000000000000004</v>
      </c>
      <c r="B27" s="17">
        <v>0.54814399781616896</v>
      </c>
      <c r="C27" s="18">
        <v>-38.537711357263603</v>
      </c>
      <c r="D27" s="18">
        <v>63.260355760952898</v>
      </c>
      <c r="E27" s="30">
        <v>103.705717476179</v>
      </c>
      <c r="F27" s="30">
        <v>336.353821511597</v>
      </c>
      <c r="G27" s="30">
        <v>32.830543459584703</v>
      </c>
      <c r="H27" s="30"/>
      <c r="I27" s="30"/>
      <c r="J27" s="30"/>
      <c r="K27" s="39"/>
    </row>
    <row r="28" spans="1:11" x14ac:dyDescent="0.2">
      <c r="A28" s="17">
        <v>0.6</v>
      </c>
      <c r="B28" s="17">
        <v>0.60003763379519603</v>
      </c>
      <c r="C28" s="18">
        <v>-65.109897690921997</v>
      </c>
      <c r="D28" s="18">
        <v>71.523969431383804</v>
      </c>
      <c r="E28" s="30">
        <v>127.54500186500999</v>
      </c>
      <c r="F28" s="30">
        <v>208.18447853161001</v>
      </c>
      <c r="G28" s="30">
        <v>42.942890513250397</v>
      </c>
      <c r="H28" s="30"/>
      <c r="I28" s="30"/>
      <c r="J28" s="30"/>
      <c r="K28" s="39"/>
    </row>
    <row r="29" spans="1:11" x14ac:dyDescent="0.2">
      <c r="A29" s="17">
        <v>0.65</v>
      </c>
      <c r="B29" s="17">
        <v>0.64298499256819597</v>
      </c>
      <c r="C29" s="18">
        <v>-73.144651933000205</v>
      </c>
      <c r="D29" s="18">
        <v>71.292355645965401</v>
      </c>
      <c r="E29" s="30">
        <v>128.812289123363</v>
      </c>
      <c r="F29" s="30">
        <v>471.40322375582502</v>
      </c>
      <c r="G29" s="30">
        <v>45.748729694107901</v>
      </c>
      <c r="H29" s="30"/>
      <c r="I29" s="30"/>
      <c r="J29" s="30"/>
      <c r="K29" s="39"/>
    </row>
    <row r="30" spans="1:11" x14ac:dyDescent="0.2">
      <c r="A30" s="17">
        <v>0.7</v>
      </c>
      <c r="B30" s="17">
        <v>0.71115316672366202</v>
      </c>
      <c r="C30" s="18">
        <v>-94.753308840727797</v>
      </c>
      <c r="D30" s="18">
        <v>75.266208566040007</v>
      </c>
      <c r="E30" s="30">
        <v>59.294666578296699</v>
      </c>
      <c r="F30" s="30"/>
      <c r="G30" s="30"/>
      <c r="H30" s="30">
        <v>174.62507573290401</v>
      </c>
      <c r="I30" s="30">
        <v>27.6425811338956</v>
      </c>
      <c r="J30" s="30">
        <v>1407.8343219783901</v>
      </c>
      <c r="K30" s="39"/>
    </row>
    <row r="31" spans="1:11" x14ac:dyDescent="0.2">
      <c r="A31" s="17">
        <v>0.75</v>
      </c>
      <c r="B31" s="17">
        <v>0.75011438706767497</v>
      </c>
      <c r="C31" s="18">
        <v>-111.344255944986</v>
      </c>
      <c r="D31" s="18">
        <v>77.293833976552406</v>
      </c>
      <c r="E31" s="30">
        <v>60.183372137354603</v>
      </c>
      <c r="F31" s="30"/>
      <c r="G31" s="30"/>
      <c r="H31" s="30">
        <v>197.71837623756701</v>
      </c>
      <c r="I31" s="30">
        <v>32.271322430476097</v>
      </c>
      <c r="J31" s="30">
        <v>1440.9339013317399</v>
      </c>
      <c r="K31" s="39"/>
    </row>
    <row r="32" spans="1:11" x14ac:dyDescent="0.2">
      <c r="A32" s="17">
        <v>0.8</v>
      </c>
      <c r="B32" s="17">
        <v>0.80186369613144404</v>
      </c>
      <c r="C32" s="18">
        <v>-131.78486854785999</v>
      </c>
      <c r="D32" s="18">
        <v>80.778972121417695</v>
      </c>
      <c r="E32" s="30">
        <v>67.162328899842606</v>
      </c>
      <c r="F32" s="30">
        <v>134.65861166750699</v>
      </c>
      <c r="G32" s="30">
        <v>19.2747846207705</v>
      </c>
      <c r="H32" s="30">
        <v>206.78402628779099</v>
      </c>
      <c r="I32" s="30">
        <v>31.111500176890399</v>
      </c>
      <c r="J32" s="30">
        <v>1237.3663216672401</v>
      </c>
      <c r="K32" s="39"/>
    </row>
    <row r="33" spans="1:11" x14ac:dyDescent="0.2">
      <c r="A33" s="17">
        <v>0.85</v>
      </c>
      <c r="B33" s="17">
        <v>0.85695737924323701</v>
      </c>
      <c r="C33" s="18">
        <v>-154.419170601182</v>
      </c>
      <c r="D33" s="18">
        <v>84.253912557913694</v>
      </c>
      <c r="E33" s="30">
        <v>77.8318840151709</v>
      </c>
      <c r="F33" s="30">
        <v>175.84413160604899</v>
      </c>
      <c r="G33" s="30">
        <v>18.6520842150784</v>
      </c>
      <c r="H33" s="30">
        <v>238.04676113108201</v>
      </c>
      <c r="I33" s="30">
        <v>29.002327639591901</v>
      </c>
      <c r="J33" s="30">
        <v>1327.6321711841699</v>
      </c>
      <c r="K33" s="39"/>
    </row>
    <row r="34" spans="1:11" x14ac:dyDescent="0.2">
      <c r="A34" s="17">
        <v>0.9</v>
      </c>
      <c r="B34" s="17">
        <v>0.90075686950406697</v>
      </c>
      <c r="C34" s="18">
        <v>-213.98126068667901</v>
      </c>
      <c r="D34" s="18">
        <v>95.082042688736806</v>
      </c>
      <c r="E34" s="30">
        <v>82.234174344653795</v>
      </c>
      <c r="F34" s="30">
        <v>268.44859061404799</v>
      </c>
      <c r="G34" s="30">
        <v>20.5987817103873</v>
      </c>
      <c r="H34" s="30">
        <v>292.365704514367</v>
      </c>
      <c r="I34" s="30">
        <v>33.678583675793099</v>
      </c>
      <c r="J34" s="30">
        <v>1663.2810584906199</v>
      </c>
      <c r="K34" s="39"/>
    </row>
    <row r="35" spans="1:11" x14ac:dyDescent="0.2">
      <c r="A35" s="17">
        <v>0.95</v>
      </c>
      <c r="B35" s="17">
        <v>0.96078689214088098</v>
      </c>
      <c r="C35" s="18">
        <v>-374.65523729588801</v>
      </c>
      <c r="D35" s="18">
        <v>123.898873804226</v>
      </c>
      <c r="E35" s="30">
        <v>150.22388452928899</v>
      </c>
      <c r="F35" s="30">
        <v>458.65698147405601</v>
      </c>
      <c r="G35" s="30">
        <v>31.3444306471836</v>
      </c>
      <c r="H35" s="30">
        <v>354.67998355195499</v>
      </c>
      <c r="I35" s="30">
        <v>47.796976808863903</v>
      </c>
      <c r="J35" s="30">
        <v>2058.3303243618798</v>
      </c>
      <c r="K35" s="39"/>
    </row>
    <row r="36" spans="1:11" hidden="1" x14ac:dyDescent="0.2"/>
    <row r="38" spans="1:11" x14ac:dyDescent="0.2">
      <c r="A38" s="28"/>
      <c r="B38" s="28"/>
      <c r="C38" s="28"/>
      <c r="D38" s="28"/>
      <c r="E38" s="28"/>
      <c r="F38" s="28"/>
      <c r="G38" s="28"/>
      <c r="H38" s="28"/>
      <c r="I38" s="28"/>
      <c r="J38" s="28"/>
      <c r="K38" s="28"/>
    </row>
    <row r="39" spans="1:11" x14ac:dyDescent="0.2">
      <c r="A39" s="20"/>
      <c r="B39" s="20"/>
      <c r="C39" s="20"/>
      <c r="D39" s="20"/>
      <c r="E39" s="20"/>
      <c r="F39" s="20"/>
      <c r="G39" s="20"/>
      <c r="H39" s="20"/>
      <c r="I39" s="20"/>
      <c r="J39" s="20"/>
      <c r="K39" s="20"/>
    </row>
    <row r="40" spans="1:11" x14ac:dyDescent="0.2">
      <c r="A40" s="32"/>
      <c r="B40" s="32"/>
      <c r="C40" s="33"/>
      <c r="D40" s="33"/>
      <c r="E40" s="33"/>
      <c r="F40" s="33"/>
      <c r="G40" s="33"/>
      <c r="H40" s="33"/>
      <c r="I40" s="33"/>
      <c r="J40" s="33"/>
      <c r="K40" s="33"/>
    </row>
    <row r="41" spans="1:11" x14ac:dyDescent="0.2">
      <c r="A41" s="32"/>
      <c r="B41" s="32"/>
      <c r="C41" s="33"/>
      <c r="D41" s="33"/>
      <c r="E41" s="33"/>
      <c r="F41" s="33"/>
      <c r="G41" s="33"/>
      <c r="H41" s="33"/>
      <c r="I41" s="33"/>
      <c r="J41" s="33"/>
      <c r="K41" s="33"/>
    </row>
  </sheetData>
  <mergeCells count="3">
    <mergeCell ref="A1:J1"/>
    <mergeCell ref="A19:J19"/>
    <mergeCell ref="M2:O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B9DD-9D41-439C-A6F5-14D5F73DB914}">
  <sheetPr codeName="Sheet6"/>
  <dimension ref="A1:N36"/>
  <sheetViews>
    <sheetView zoomScaleNormal="100" workbookViewId="0">
      <selection activeCell="L2" sqref="L2:N14"/>
    </sheetView>
  </sheetViews>
  <sheetFormatPr baseColWidth="10" defaultColWidth="11.5" defaultRowHeight="15" x14ac:dyDescent="0.2"/>
  <cols>
    <col min="8" max="8" width="14.6640625" customWidth="1"/>
    <col min="12" max="12" width="18" bestFit="1" customWidth="1"/>
    <col min="13" max="13" width="26.83203125" bestFit="1" customWidth="1"/>
  </cols>
  <sheetData>
    <row r="1" spans="1:14" ht="20" thickBot="1" x14ac:dyDescent="0.3">
      <c r="A1" s="55" t="s">
        <v>42</v>
      </c>
      <c r="B1" s="55"/>
      <c r="C1" s="55"/>
      <c r="D1" s="55"/>
      <c r="E1" s="55"/>
      <c r="F1" s="55"/>
      <c r="G1" s="55"/>
      <c r="H1" s="55"/>
      <c r="I1" s="55"/>
      <c r="J1" s="55"/>
    </row>
    <row r="2" spans="1:14" ht="16" thickBot="1" x14ac:dyDescent="0.25">
      <c r="A2" s="2" t="s">
        <v>7</v>
      </c>
      <c r="B2" s="2" t="s">
        <v>9</v>
      </c>
      <c r="C2" s="2" t="s">
        <v>10</v>
      </c>
      <c r="D2" s="2" t="s">
        <v>11</v>
      </c>
      <c r="E2" s="2" t="s">
        <v>12</v>
      </c>
      <c r="F2" s="2" t="s">
        <v>13</v>
      </c>
      <c r="G2" s="2" t="s">
        <v>14</v>
      </c>
      <c r="H2" s="2" t="s">
        <v>15</v>
      </c>
      <c r="I2" s="2" t="s">
        <v>16</v>
      </c>
      <c r="J2" s="2" t="s">
        <v>17</v>
      </c>
      <c r="L2" s="57" t="s">
        <v>48</v>
      </c>
      <c r="M2" s="58"/>
      <c r="N2" s="59"/>
    </row>
    <row r="3" spans="1:14" ht="16" thickBot="1" x14ac:dyDescent="0.25">
      <c r="A3" s="1" t="s">
        <v>18</v>
      </c>
      <c r="B3" s="1" t="s">
        <v>19</v>
      </c>
      <c r="C3" s="1" t="s">
        <v>20</v>
      </c>
      <c r="D3" s="1" t="s">
        <v>21</v>
      </c>
      <c r="E3" s="1" t="s">
        <v>22</v>
      </c>
      <c r="F3" s="1" t="s">
        <v>21</v>
      </c>
      <c r="G3" s="1" t="s">
        <v>21</v>
      </c>
      <c r="H3" s="1" t="s">
        <v>21</v>
      </c>
      <c r="I3" s="1" t="s">
        <v>22</v>
      </c>
      <c r="J3" s="1" t="s">
        <v>21</v>
      </c>
      <c r="L3" s="44" t="s">
        <v>49</v>
      </c>
      <c r="M3" s="45" t="s">
        <v>50</v>
      </c>
      <c r="N3" s="46" t="s">
        <v>51</v>
      </c>
    </row>
    <row r="4" spans="1:14" x14ac:dyDescent="0.2">
      <c r="A4" s="3">
        <v>0.30311909686671301</v>
      </c>
      <c r="B4" s="4">
        <v>25.936693130484301</v>
      </c>
      <c r="C4" s="4">
        <v>32.344936984187797</v>
      </c>
      <c r="D4" s="5">
        <v>58.576049999999903</v>
      </c>
      <c r="E4" s="5"/>
      <c r="F4" s="5"/>
      <c r="G4" s="5"/>
      <c r="H4" s="5"/>
      <c r="I4" s="5"/>
      <c r="J4" s="5"/>
      <c r="L4" s="47" t="s">
        <v>7</v>
      </c>
      <c r="M4" t="s">
        <v>52</v>
      </c>
      <c r="N4" s="48" t="s">
        <v>18</v>
      </c>
    </row>
    <row r="5" spans="1:14" x14ac:dyDescent="0.2">
      <c r="A5" s="3">
        <v>0.35096088769934602</v>
      </c>
      <c r="B5" s="4">
        <v>9.7464863666455699</v>
      </c>
      <c r="C5" s="4">
        <v>43.694433771766903</v>
      </c>
      <c r="D5" s="5">
        <v>91.618949999999998</v>
      </c>
      <c r="E5" s="5"/>
      <c r="F5" s="5"/>
      <c r="G5" s="5"/>
      <c r="H5" s="5"/>
      <c r="I5" s="5"/>
      <c r="J5" s="5"/>
      <c r="L5" s="47" t="s">
        <v>8</v>
      </c>
      <c r="M5" t="s">
        <v>53</v>
      </c>
      <c r="N5" s="48" t="s">
        <v>18</v>
      </c>
    </row>
    <row r="6" spans="1:14" x14ac:dyDescent="0.2">
      <c r="A6" s="3">
        <v>0.40178202701654397</v>
      </c>
      <c r="B6" s="4">
        <v>-11.418874055158</v>
      </c>
      <c r="C6" s="4">
        <v>54.869101771297501</v>
      </c>
      <c r="D6" s="5">
        <v>87.113100000000003</v>
      </c>
      <c r="E6" s="5">
        <v>81.535177606035504</v>
      </c>
      <c r="F6" s="5">
        <v>12.5885416237842</v>
      </c>
      <c r="G6" s="5"/>
      <c r="H6" s="5"/>
      <c r="I6" s="5"/>
      <c r="J6" s="5"/>
      <c r="L6" s="47" t="s">
        <v>9</v>
      </c>
      <c r="M6" t="s">
        <v>54</v>
      </c>
      <c r="N6" s="48" t="s">
        <v>63</v>
      </c>
    </row>
    <row r="7" spans="1:14" x14ac:dyDescent="0.2">
      <c r="A7" s="3">
        <v>0.44716086399999999</v>
      </c>
      <c r="B7" s="4">
        <v>-33.064860639999999</v>
      </c>
      <c r="C7" s="4">
        <v>63.792447080000002</v>
      </c>
      <c r="D7" s="5">
        <v>96.124799999999993</v>
      </c>
      <c r="E7" s="5">
        <v>136.3173946</v>
      </c>
      <c r="F7" s="5">
        <v>20.285536950000001</v>
      </c>
      <c r="G7" s="5"/>
      <c r="H7" s="5"/>
      <c r="I7" s="5"/>
      <c r="J7" s="5"/>
      <c r="L7" s="47" t="s">
        <v>10</v>
      </c>
      <c r="M7" t="s">
        <v>55</v>
      </c>
      <c r="N7" s="48" t="s">
        <v>20</v>
      </c>
    </row>
    <row r="8" spans="1:14" x14ac:dyDescent="0.2">
      <c r="A8" s="3">
        <v>0.50102950094003496</v>
      </c>
      <c r="B8" s="4">
        <v>-58.632921852334697</v>
      </c>
      <c r="C8" s="4">
        <v>72.313711758415806</v>
      </c>
      <c r="D8" s="5">
        <v>102.1326</v>
      </c>
      <c r="E8" s="5">
        <v>205.90794310141499</v>
      </c>
      <c r="F8" s="5">
        <v>33.924750019828601</v>
      </c>
      <c r="G8" s="5"/>
      <c r="H8" s="5"/>
      <c r="I8" s="5"/>
      <c r="J8" s="5"/>
      <c r="L8" s="47" t="s">
        <v>11</v>
      </c>
      <c r="M8" t="s">
        <v>56</v>
      </c>
      <c r="N8" s="48" t="s">
        <v>21</v>
      </c>
    </row>
    <row r="9" spans="1:14" x14ac:dyDescent="0.2">
      <c r="A9" s="3">
        <v>0.54385496200000005</v>
      </c>
      <c r="B9" s="4">
        <v>-80.950345380000002</v>
      </c>
      <c r="C9" s="4">
        <v>78.380632210000002</v>
      </c>
      <c r="D9" s="5">
        <v>111.1443</v>
      </c>
      <c r="E9" s="5">
        <v>262.55427539999999</v>
      </c>
      <c r="F9" s="5">
        <v>40.314504220000003</v>
      </c>
      <c r="G9" s="5"/>
      <c r="H9" s="5"/>
      <c r="I9" s="5"/>
      <c r="J9" s="5"/>
      <c r="L9" s="47" t="s">
        <v>12</v>
      </c>
      <c r="M9" t="s">
        <v>57</v>
      </c>
      <c r="N9" s="48" t="s">
        <v>22</v>
      </c>
    </row>
    <row r="10" spans="1:14" x14ac:dyDescent="0.2">
      <c r="A10" s="3">
        <v>0.59610747512894402</v>
      </c>
      <c r="B10" s="4">
        <v>-101.615861097528</v>
      </c>
      <c r="C10" s="4">
        <v>81.409212587641804</v>
      </c>
      <c r="D10" s="5">
        <v>43.556550000000001</v>
      </c>
      <c r="E10" s="5"/>
      <c r="F10" s="5"/>
      <c r="G10" s="5">
        <v>191.44444641672499</v>
      </c>
      <c r="H10" s="5">
        <v>22.060569280319601</v>
      </c>
      <c r="I10" s="5">
        <v>1103.96270210941</v>
      </c>
      <c r="J10" s="5"/>
      <c r="L10" s="47" t="s">
        <v>13</v>
      </c>
      <c r="M10" t="s">
        <v>58</v>
      </c>
      <c r="N10" s="48" t="s">
        <v>21</v>
      </c>
    </row>
    <row r="11" spans="1:14" x14ac:dyDescent="0.2">
      <c r="A11" s="3">
        <v>0.65752560699999996</v>
      </c>
      <c r="B11" s="4">
        <v>-114.6297283</v>
      </c>
      <c r="C11" s="4">
        <v>82.170780059999998</v>
      </c>
      <c r="D11" s="5">
        <v>60.078000000000003</v>
      </c>
      <c r="E11" s="5"/>
      <c r="F11" s="5"/>
      <c r="G11" s="5">
        <v>177.47054069999999</v>
      </c>
      <c r="H11" s="5">
        <v>31.407442110000002</v>
      </c>
      <c r="I11" s="5">
        <v>1128.458457</v>
      </c>
      <c r="J11" s="5"/>
      <c r="L11" s="47" t="s">
        <v>14</v>
      </c>
      <c r="M11" t="s">
        <v>59</v>
      </c>
      <c r="N11" s="48" t="s">
        <v>21</v>
      </c>
    </row>
    <row r="12" spans="1:14" x14ac:dyDescent="0.2">
      <c r="A12" s="3">
        <v>0.70111399357164605</v>
      </c>
      <c r="B12" s="4">
        <v>-126.29845764325</v>
      </c>
      <c r="C12" s="4">
        <v>83.3479139455726</v>
      </c>
      <c r="D12" s="5">
        <v>54.0702</v>
      </c>
      <c r="E12" s="5"/>
      <c r="F12" s="5"/>
      <c r="G12" s="5">
        <v>208.82036574676701</v>
      </c>
      <c r="H12" s="5">
        <v>33.834912256525101</v>
      </c>
      <c r="I12" s="5">
        <v>1417.65962566398</v>
      </c>
      <c r="J12" s="5"/>
      <c r="L12" s="47" t="s">
        <v>15</v>
      </c>
      <c r="M12" t="s">
        <v>60</v>
      </c>
      <c r="N12" s="48" t="s">
        <v>21</v>
      </c>
    </row>
    <row r="13" spans="1:14" x14ac:dyDescent="0.2">
      <c r="A13" s="3">
        <v>0.75148824000000003</v>
      </c>
      <c r="B13" s="4">
        <v>-138.4348234</v>
      </c>
      <c r="C13" s="4">
        <v>84.177744430000004</v>
      </c>
      <c r="D13" s="5">
        <v>49.564349999999997</v>
      </c>
      <c r="E13" s="5"/>
      <c r="F13" s="5"/>
      <c r="G13" s="5">
        <v>254.053155</v>
      </c>
      <c r="H13" s="5">
        <v>33.502497820000002</v>
      </c>
      <c r="I13" s="5">
        <v>1825.2563520000001</v>
      </c>
      <c r="J13" s="5"/>
      <c r="L13" s="47" t="s">
        <v>16</v>
      </c>
      <c r="M13" t="s">
        <v>61</v>
      </c>
      <c r="N13" s="48" t="s">
        <v>22</v>
      </c>
    </row>
    <row r="14" spans="1:14" ht="16" thickBot="1" x14ac:dyDescent="0.25">
      <c r="A14" s="3">
        <v>0.80011307700000001</v>
      </c>
      <c r="B14" s="4">
        <v>-158.05598549999999</v>
      </c>
      <c r="C14" s="4">
        <v>86.802529079999999</v>
      </c>
      <c r="D14" s="5">
        <v>55.572150000000001</v>
      </c>
      <c r="E14" s="5"/>
      <c r="F14" s="5"/>
      <c r="G14" s="5">
        <v>289.33791669999999</v>
      </c>
      <c r="H14" s="5">
        <v>36.851600949999998</v>
      </c>
      <c r="I14" s="5">
        <v>1933.346865</v>
      </c>
      <c r="J14" s="5"/>
      <c r="L14" s="49" t="s">
        <v>17</v>
      </c>
      <c r="M14" s="50" t="s">
        <v>62</v>
      </c>
      <c r="N14" s="51" t="s">
        <v>21</v>
      </c>
    </row>
    <row r="15" spans="1:14" x14ac:dyDescent="0.2">
      <c r="A15" s="3">
        <v>0.85107592300000001</v>
      </c>
      <c r="B15" s="4">
        <v>-190.92082310000001</v>
      </c>
      <c r="C15" s="4">
        <v>92.022074250000003</v>
      </c>
      <c r="D15" s="5">
        <v>76.599450000000004</v>
      </c>
      <c r="E15" s="5"/>
      <c r="F15" s="5"/>
      <c r="G15" s="5">
        <v>303.19478759999998</v>
      </c>
      <c r="H15" s="5">
        <v>41.180559780000003</v>
      </c>
      <c r="I15" s="5">
        <v>2388.4216839999999</v>
      </c>
      <c r="J15" s="5">
        <v>12.89340632</v>
      </c>
    </row>
    <row r="16" spans="1:14" x14ac:dyDescent="0.2">
      <c r="A16" s="3">
        <v>0.90018597077190998</v>
      </c>
      <c r="B16" s="4">
        <v>-259.02962279378602</v>
      </c>
      <c r="C16" s="4">
        <v>104.113756066169</v>
      </c>
      <c r="D16" s="5">
        <v>118.65405</v>
      </c>
      <c r="E16" s="5"/>
      <c r="F16" s="5"/>
      <c r="G16" s="5">
        <v>357.626088880022</v>
      </c>
      <c r="H16" s="5">
        <v>43.886444210075702</v>
      </c>
      <c r="I16" s="5">
        <v>2524.5436846399002</v>
      </c>
      <c r="J16" s="5">
        <v>52.711639694054597</v>
      </c>
    </row>
    <row r="17" spans="1:10" x14ac:dyDescent="0.2">
      <c r="A17" s="3">
        <v>0.95052515574425001</v>
      </c>
      <c r="B17" s="4">
        <v>-451.393129015255</v>
      </c>
      <c r="C17" s="4">
        <v>139.86764295452599</v>
      </c>
      <c r="D17" s="5">
        <v>196.75545</v>
      </c>
      <c r="E17" s="5">
        <v>191.06751851426901</v>
      </c>
      <c r="F17" s="5">
        <v>48.658147104811398</v>
      </c>
      <c r="G17" s="5">
        <v>383.292539099686</v>
      </c>
      <c r="H17" s="5">
        <v>48.7854515033304</v>
      </c>
      <c r="I17" s="5">
        <v>2546.2455246105101</v>
      </c>
      <c r="J17" s="5">
        <v>56.132584630812197</v>
      </c>
    </row>
    <row r="20" spans="1:10" ht="19" x14ac:dyDescent="0.25">
      <c r="A20" s="56" t="s">
        <v>43</v>
      </c>
      <c r="B20" s="56"/>
      <c r="C20" s="56"/>
      <c r="D20" s="56"/>
      <c r="E20" s="56"/>
      <c r="F20" s="56"/>
      <c r="G20" s="56"/>
      <c r="H20" s="56"/>
      <c r="I20" s="56"/>
      <c r="J20" s="56"/>
    </row>
    <row r="21" spans="1:10" x14ac:dyDescent="0.2">
      <c r="A21" s="2" t="s">
        <v>7</v>
      </c>
      <c r="B21" s="2" t="s">
        <v>9</v>
      </c>
      <c r="C21" s="2" t="s">
        <v>10</v>
      </c>
      <c r="D21" s="2" t="s">
        <v>11</v>
      </c>
      <c r="E21" s="2" t="s">
        <v>12</v>
      </c>
      <c r="F21" s="2" t="s">
        <v>13</v>
      </c>
      <c r="G21" s="2" t="s">
        <v>14</v>
      </c>
      <c r="H21" s="2" t="s">
        <v>15</v>
      </c>
      <c r="I21" s="2" t="s">
        <v>16</v>
      </c>
      <c r="J21" s="2" t="s">
        <v>17</v>
      </c>
    </row>
    <row r="22" spans="1:10" x14ac:dyDescent="0.2">
      <c r="A22" s="1" t="s">
        <v>18</v>
      </c>
      <c r="B22" s="1" t="s">
        <v>19</v>
      </c>
      <c r="C22" s="1" t="s">
        <v>20</v>
      </c>
      <c r="D22" s="1" t="s">
        <v>21</v>
      </c>
      <c r="E22" s="1" t="s">
        <v>22</v>
      </c>
      <c r="F22" s="1" t="s">
        <v>21</v>
      </c>
      <c r="G22" s="1" t="s">
        <v>21</v>
      </c>
      <c r="H22" s="1" t="s">
        <v>21</v>
      </c>
      <c r="I22" s="1" t="s">
        <v>22</v>
      </c>
      <c r="J22" s="1" t="s">
        <v>21</v>
      </c>
    </row>
    <row r="23" spans="1:10" x14ac:dyDescent="0.2">
      <c r="A23" s="3">
        <v>0.30311909686671301</v>
      </c>
      <c r="B23" s="4">
        <v>25.936693130484301</v>
      </c>
      <c r="C23" s="4">
        <v>32.344936984187797</v>
      </c>
      <c r="D23" s="5">
        <v>58.576049999999903</v>
      </c>
      <c r="E23" s="5"/>
      <c r="F23" s="5"/>
      <c r="G23" s="5"/>
      <c r="H23" s="5"/>
      <c r="I23" s="5"/>
      <c r="J23" s="38"/>
    </row>
    <row r="24" spans="1:10" x14ac:dyDescent="0.2">
      <c r="A24" s="3">
        <v>0.35096088769934602</v>
      </c>
      <c r="B24" s="4">
        <v>9.7464863666455699</v>
      </c>
      <c r="C24" s="4">
        <v>43.694433771766903</v>
      </c>
      <c r="D24" s="5">
        <v>91.618949999999998</v>
      </c>
      <c r="E24" s="5"/>
      <c r="F24" s="5"/>
      <c r="G24" s="5"/>
      <c r="H24" s="5"/>
      <c r="I24" s="5"/>
      <c r="J24" s="38"/>
    </row>
    <row r="25" spans="1:10" x14ac:dyDescent="0.2">
      <c r="A25" s="3">
        <v>0.40178202701654397</v>
      </c>
      <c r="B25" s="4">
        <v>-11.418874055158</v>
      </c>
      <c r="C25" s="4">
        <v>54.869101771297501</v>
      </c>
      <c r="D25" s="5">
        <v>87.113100000000003</v>
      </c>
      <c r="E25" s="5">
        <v>81.535177606035504</v>
      </c>
      <c r="F25" s="5">
        <v>12.5885416237842</v>
      </c>
      <c r="G25" s="5"/>
      <c r="H25" s="5"/>
      <c r="I25" s="5"/>
      <c r="J25" s="38"/>
    </row>
    <row r="26" spans="1:10" x14ac:dyDescent="0.2">
      <c r="A26" s="3">
        <v>0.44716086399999999</v>
      </c>
      <c r="B26" s="4">
        <v>-33.064860639999999</v>
      </c>
      <c r="C26" s="4">
        <v>63.792447080000002</v>
      </c>
      <c r="D26" s="5">
        <v>96.124799999999993</v>
      </c>
      <c r="E26" s="5">
        <v>136.3173946</v>
      </c>
      <c r="F26" s="5">
        <v>20.285536950000001</v>
      </c>
      <c r="G26" s="5"/>
      <c r="H26" s="5"/>
      <c r="I26" s="5"/>
      <c r="J26" s="38"/>
    </row>
    <row r="27" spans="1:10" x14ac:dyDescent="0.2">
      <c r="A27" s="3">
        <v>0.50102950094003496</v>
      </c>
      <c r="B27" s="4">
        <v>-58.632921852334697</v>
      </c>
      <c r="C27" s="4">
        <v>72.313711758415806</v>
      </c>
      <c r="D27" s="5">
        <v>102.1326</v>
      </c>
      <c r="E27" s="5">
        <v>205.90794310141499</v>
      </c>
      <c r="F27" s="5">
        <v>33.924750019828601</v>
      </c>
      <c r="G27" s="5"/>
      <c r="H27" s="5"/>
      <c r="I27" s="5"/>
      <c r="J27" s="38"/>
    </row>
    <row r="28" spans="1:10" x14ac:dyDescent="0.2">
      <c r="A28" s="3">
        <v>0.54385496200000005</v>
      </c>
      <c r="B28" s="4">
        <v>-80.950345380000002</v>
      </c>
      <c r="C28" s="4">
        <v>78.380632210000002</v>
      </c>
      <c r="D28" s="5">
        <v>111.1443</v>
      </c>
      <c r="E28" s="5">
        <v>262.55427539999999</v>
      </c>
      <c r="F28" s="5">
        <v>40.314504220000003</v>
      </c>
      <c r="G28" s="5"/>
      <c r="H28" s="5"/>
      <c r="I28" s="5"/>
      <c r="J28" s="38"/>
    </row>
    <row r="29" spans="1:10" x14ac:dyDescent="0.2">
      <c r="A29" s="3">
        <v>0.59610747512894402</v>
      </c>
      <c r="B29" s="4">
        <v>-101.615861097528</v>
      </c>
      <c r="C29" s="4">
        <v>81.409212587641804</v>
      </c>
      <c r="D29" s="5">
        <v>43.556550000000001</v>
      </c>
      <c r="E29" s="5"/>
      <c r="F29" s="5"/>
      <c r="G29" s="5">
        <v>191.44444641672499</v>
      </c>
      <c r="H29" s="5">
        <v>22.060569280319601</v>
      </c>
      <c r="I29" s="5">
        <v>1103.96270210941</v>
      </c>
      <c r="J29" s="38"/>
    </row>
    <row r="30" spans="1:10" x14ac:dyDescent="0.2">
      <c r="A30" s="3">
        <v>0.65752560699999996</v>
      </c>
      <c r="B30" s="4">
        <v>-114.6297283</v>
      </c>
      <c r="C30" s="4">
        <v>82.170780059999998</v>
      </c>
      <c r="D30" s="5">
        <v>60.078000000000003</v>
      </c>
      <c r="E30" s="5"/>
      <c r="F30" s="5"/>
      <c r="G30" s="5">
        <v>177.47054069999999</v>
      </c>
      <c r="H30" s="5">
        <v>31.407442110000002</v>
      </c>
      <c r="I30" s="5">
        <v>1128.458457</v>
      </c>
      <c r="J30" s="38"/>
    </row>
    <row r="31" spans="1:10" x14ac:dyDescent="0.2">
      <c r="A31" s="3">
        <v>0.70111399357164605</v>
      </c>
      <c r="B31" s="4">
        <v>-126.29845764325</v>
      </c>
      <c r="C31" s="4">
        <v>83.3479139455726</v>
      </c>
      <c r="D31" s="5">
        <v>54.0702</v>
      </c>
      <c r="E31" s="5"/>
      <c r="F31" s="5"/>
      <c r="G31" s="5">
        <v>208.82036574676701</v>
      </c>
      <c r="H31" s="5">
        <v>33.834912256525101</v>
      </c>
      <c r="I31" s="5">
        <v>1417.65962566398</v>
      </c>
      <c r="J31" s="38"/>
    </row>
    <row r="32" spans="1:10" x14ac:dyDescent="0.2">
      <c r="A32" s="3">
        <v>0.75148824000000003</v>
      </c>
      <c r="B32" s="4">
        <v>-138.4348234</v>
      </c>
      <c r="C32" s="4">
        <v>84.177744430000004</v>
      </c>
      <c r="D32" s="5">
        <v>49.564349999999997</v>
      </c>
      <c r="E32" s="5"/>
      <c r="F32" s="5"/>
      <c r="G32" s="5">
        <v>254.053155</v>
      </c>
      <c r="H32" s="5">
        <v>33.502497820000002</v>
      </c>
      <c r="I32" s="5">
        <v>1825.2563520000001</v>
      </c>
      <c r="J32" s="38"/>
    </row>
    <row r="33" spans="1:10" x14ac:dyDescent="0.2">
      <c r="A33" s="3">
        <v>0.80011307700000001</v>
      </c>
      <c r="B33" s="4">
        <v>-158.05598549999999</v>
      </c>
      <c r="C33" s="4">
        <v>86.802529079999999</v>
      </c>
      <c r="D33" s="5">
        <v>55.572150000000001</v>
      </c>
      <c r="E33" s="5"/>
      <c r="F33" s="5"/>
      <c r="G33" s="5">
        <v>289.33791669999999</v>
      </c>
      <c r="H33" s="5">
        <v>36.851600949999998</v>
      </c>
      <c r="I33" s="5">
        <v>1933.346865</v>
      </c>
      <c r="J33" s="38"/>
    </row>
    <row r="34" spans="1:10" x14ac:dyDescent="0.2">
      <c r="A34" s="3">
        <v>0.84944042695097999</v>
      </c>
      <c r="B34" s="4">
        <v>-194.29919814461999</v>
      </c>
      <c r="C34" s="4">
        <v>92.887176916045505</v>
      </c>
      <c r="D34" s="5">
        <v>66.085799999999907</v>
      </c>
      <c r="E34" s="5"/>
      <c r="F34" s="5"/>
      <c r="G34" s="5">
        <v>334.14871665862103</v>
      </c>
      <c r="H34" s="5">
        <v>43.042048979504401</v>
      </c>
      <c r="I34" s="5">
        <v>2087.1599025968098</v>
      </c>
      <c r="J34" s="38"/>
    </row>
    <row r="35" spans="1:10" x14ac:dyDescent="0.2">
      <c r="A35" s="3">
        <v>0.89972879699999997</v>
      </c>
      <c r="B35" s="4">
        <v>-273.22330319999998</v>
      </c>
      <c r="C35" s="4">
        <v>107.1243848</v>
      </c>
      <c r="D35" s="5">
        <v>81.1053</v>
      </c>
      <c r="E35" s="5"/>
      <c r="F35" s="5"/>
      <c r="G35" s="5">
        <v>477.15652460000001</v>
      </c>
      <c r="H35" s="5">
        <v>42.424011360000002</v>
      </c>
      <c r="I35" s="5">
        <v>2550.2222219999999</v>
      </c>
      <c r="J35" s="38"/>
    </row>
    <row r="36" spans="1:10" x14ac:dyDescent="0.2">
      <c r="A36" s="3">
        <v>0.95002032371413603</v>
      </c>
      <c r="B36" s="4">
        <v>-488.09351056124802</v>
      </c>
      <c r="C36" s="4">
        <v>147.30740116661201</v>
      </c>
      <c r="D36" s="5">
        <v>192.24959999999999</v>
      </c>
      <c r="E36" s="5">
        <v>241.00712898286599</v>
      </c>
      <c r="F36" s="5">
        <v>37.3929034103055</v>
      </c>
      <c r="G36" s="5">
        <v>452.88061706260697</v>
      </c>
      <c r="H36" s="5">
        <v>45.718238229327902</v>
      </c>
      <c r="I36" s="5">
        <v>2546.96914038258</v>
      </c>
      <c r="J36" s="38"/>
    </row>
  </sheetData>
  <mergeCells count="3">
    <mergeCell ref="A1:J1"/>
    <mergeCell ref="A20:J20"/>
    <mergeCell ref="L2:N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86D4-2352-4ECF-940F-976F8218776B}">
  <sheetPr codeName="Sheet8"/>
  <dimension ref="A1:O38"/>
  <sheetViews>
    <sheetView zoomScaleNormal="100" workbookViewId="0">
      <selection activeCell="M2" sqref="M2:O14"/>
    </sheetView>
  </sheetViews>
  <sheetFormatPr baseColWidth="10" defaultColWidth="11.5" defaultRowHeight="15" x14ac:dyDescent="0.2"/>
  <cols>
    <col min="2" max="2" width="11.33203125" bestFit="1" customWidth="1"/>
    <col min="9" max="9" width="14.6640625" customWidth="1"/>
    <col min="13" max="13" width="18" bestFit="1" customWidth="1"/>
    <col min="14" max="14" width="26.83203125" bestFit="1" customWidth="1"/>
  </cols>
  <sheetData>
    <row r="1" spans="1:15" ht="20" thickBot="1" x14ac:dyDescent="0.3">
      <c r="A1" s="55" t="s">
        <v>42</v>
      </c>
      <c r="B1" s="55"/>
      <c r="C1" s="55"/>
      <c r="D1" s="55"/>
      <c r="E1" s="55"/>
      <c r="F1" s="55"/>
      <c r="G1" s="55"/>
      <c r="H1" s="55"/>
      <c r="I1" s="55"/>
      <c r="J1" s="55"/>
    </row>
    <row r="2" spans="1:15" ht="16" thickBot="1" x14ac:dyDescent="0.25">
      <c r="A2" s="2" t="s">
        <v>23</v>
      </c>
      <c r="B2" s="2" t="s">
        <v>8</v>
      </c>
      <c r="C2" s="2" t="s">
        <v>9</v>
      </c>
      <c r="D2" s="2" t="s">
        <v>10</v>
      </c>
      <c r="E2" s="2" t="s">
        <v>11</v>
      </c>
      <c r="F2" s="2" t="s">
        <v>12</v>
      </c>
      <c r="G2" s="2" t="s">
        <v>13</v>
      </c>
      <c r="H2" s="2" t="s">
        <v>14</v>
      </c>
      <c r="I2" s="2" t="s">
        <v>15</v>
      </c>
      <c r="J2" s="2" t="s">
        <v>16</v>
      </c>
      <c r="K2" s="2" t="s">
        <v>17</v>
      </c>
      <c r="M2" s="57" t="s">
        <v>48</v>
      </c>
      <c r="N2" s="58"/>
      <c r="O2" s="59"/>
    </row>
    <row r="3" spans="1:15" ht="16" thickBot="1" x14ac:dyDescent="0.25">
      <c r="A3" s="1" t="s">
        <v>18</v>
      </c>
      <c r="B3" s="1" t="s">
        <v>18</v>
      </c>
      <c r="C3" s="1" t="s">
        <v>19</v>
      </c>
      <c r="D3" s="1" t="s">
        <v>20</v>
      </c>
      <c r="E3" s="1" t="s">
        <v>21</v>
      </c>
      <c r="F3" s="1" t="s">
        <v>22</v>
      </c>
      <c r="G3" s="1" t="s">
        <v>21</v>
      </c>
      <c r="H3" s="1" t="s">
        <v>21</v>
      </c>
      <c r="I3" s="1" t="s">
        <v>21</v>
      </c>
      <c r="J3" s="1" t="s">
        <v>22</v>
      </c>
      <c r="K3" s="1" t="s">
        <v>21</v>
      </c>
      <c r="M3" s="44" t="s">
        <v>49</v>
      </c>
      <c r="N3" s="45" t="s">
        <v>50</v>
      </c>
      <c r="O3" s="46" t="s">
        <v>51</v>
      </c>
    </row>
    <row r="4" spans="1:15" x14ac:dyDescent="0.2">
      <c r="A4" s="3">
        <v>0.3</v>
      </c>
      <c r="B4" s="24">
        <v>0.307</v>
      </c>
      <c r="C4" s="6">
        <v>31.6</v>
      </c>
      <c r="D4" s="6">
        <v>29</v>
      </c>
      <c r="E4" s="7">
        <v>53.1</v>
      </c>
      <c r="F4" s="7"/>
      <c r="G4" s="7"/>
      <c r="H4" s="7"/>
      <c r="I4" s="7"/>
      <c r="J4" s="7"/>
      <c r="K4" s="7"/>
      <c r="M4" s="47" t="s">
        <v>7</v>
      </c>
      <c r="N4" t="s">
        <v>52</v>
      </c>
      <c r="O4" s="48" t="s">
        <v>18</v>
      </c>
    </row>
    <row r="5" spans="1:15" x14ac:dyDescent="0.2">
      <c r="A5" s="3">
        <v>0.35</v>
      </c>
      <c r="B5" s="24">
        <v>0.34399999999999997</v>
      </c>
      <c r="C5" s="6">
        <v>29.6</v>
      </c>
      <c r="D5" s="6">
        <v>32.5</v>
      </c>
      <c r="E5" s="7">
        <v>66.7</v>
      </c>
      <c r="F5" s="7"/>
      <c r="G5" s="7"/>
      <c r="H5" s="7"/>
      <c r="I5" s="7"/>
      <c r="J5" s="7"/>
      <c r="K5" s="7"/>
      <c r="M5" s="47" t="s">
        <v>8</v>
      </c>
      <c r="N5" t="s">
        <v>53</v>
      </c>
      <c r="O5" s="48" t="s">
        <v>18</v>
      </c>
    </row>
    <row r="6" spans="1:15" x14ac:dyDescent="0.2">
      <c r="A6" s="3">
        <v>0.4</v>
      </c>
      <c r="B6" s="24">
        <v>0.39400000000000002</v>
      </c>
      <c r="C6" s="6">
        <v>8.9</v>
      </c>
      <c r="D6" s="6">
        <v>45</v>
      </c>
      <c r="E6" s="7">
        <v>94.2</v>
      </c>
      <c r="F6" s="7">
        <v>15.6</v>
      </c>
      <c r="G6" s="7">
        <v>3.1</v>
      </c>
      <c r="H6" s="7"/>
      <c r="I6" s="7"/>
      <c r="J6" s="7"/>
      <c r="K6" s="7"/>
      <c r="M6" s="47" t="s">
        <v>9</v>
      </c>
      <c r="N6" t="s">
        <v>54</v>
      </c>
      <c r="O6" s="48" t="s">
        <v>63</v>
      </c>
    </row>
    <row r="7" spans="1:15" x14ac:dyDescent="0.2">
      <c r="A7" s="3">
        <v>0.45</v>
      </c>
      <c r="B7" s="24">
        <v>0.442</v>
      </c>
      <c r="C7" s="6">
        <v>-23.6</v>
      </c>
      <c r="D7" s="6">
        <v>60.2</v>
      </c>
      <c r="E7" s="7">
        <v>96.2</v>
      </c>
      <c r="F7" s="7">
        <v>80.8</v>
      </c>
      <c r="G7" s="7">
        <v>19.8</v>
      </c>
      <c r="H7" s="7"/>
      <c r="I7" s="7"/>
      <c r="J7" s="7"/>
      <c r="K7" s="7"/>
      <c r="M7" s="47" t="s">
        <v>10</v>
      </c>
      <c r="N7" t="s">
        <v>55</v>
      </c>
      <c r="O7" s="48" t="s">
        <v>20</v>
      </c>
    </row>
    <row r="8" spans="1:15" x14ac:dyDescent="0.2">
      <c r="A8" s="3">
        <v>0.5</v>
      </c>
      <c r="B8" s="24">
        <v>0.49</v>
      </c>
      <c r="C8" s="6">
        <v>-54.1</v>
      </c>
      <c r="D8" s="6">
        <v>71.400000000000006</v>
      </c>
      <c r="E8" s="7">
        <v>107.2</v>
      </c>
      <c r="F8" s="7"/>
      <c r="G8" s="7"/>
      <c r="H8" s="7"/>
      <c r="I8" s="7">
        <v>20.3</v>
      </c>
      <c r="J8" s="7">
        <v>336</v>
      </c>
      <c r="K8" s="7">
        <v>52.7</v>
      </c>
      <c r="M8" s="47" t="s">
        <v>11</v>
      </c>
      <c r="N8" t="s">
        <v>56</v>
      </c>
      <c r="O8" s="48" t="s">
        <v>21</v>
      </c>
    </row>
    <row r="9" spans="1:15" x14ac:dyDescent="0.2">
      <c r="A9" s="3">
        <v>0.55000000000000004</v>
      </c>
      <c r="B9" s="24">
        <v>0.54</v>
      </c>
      <c r="C9" s="6">
        <v>-62.7</v>
      </c>
      <c r="D9" s="6">
        <v>72.599999999999994</v>
      </c>
      <c r="E9" s="7">
        <v>125.7</v>
      </c>
      <c r="F9" s="7"/>
      <c r="G9" s="7"/>
      <c r="H9" s="7"/>
      <c r="I9" s="7">
        <v>20.3</v>
      </c>
      <c r="J9" s="7">
        <v>450.5</v>
      </c>
      <c r="K9" s="7">
        <v>69.8</v>
      </c>
      <c r="M9" s="47" t="s">
        <v>12</v>
      </c>
      <c r="N9" t="s">
        <v>57</v>
      </c>
      <c r="O9" s="48" t="s">
        <v>22</v>
      </c>
    </row>
    <row r="10" spans="1:15" x14ac:dyDescent="0.2">
      <c r="A10" s="3">
        <v>0.6</v>
      </c>
      <c r="B10" s="24">
        <v>0.58899999999999997</v>
      </c>
      <c r="C10" s="6">
        <v>-72.5</v>
      </c>
      <c r="D10" s="6">
        <v>73.8</v>
      </c>
      <c r="E10" s="7">
        <v>144.6</v>
      </c>
      <c r="F10" s="7"/>
      <c r="G10" s="7"/>
      <c r="H10" s="7"/>
      <c r="I10" s="7">
        <v>20.3</v>
      </c>
      <c r="J10" s="7">
        <v>569.5</v>
      </c>
      <c r="K10" s="7">
        <v>86.6</v>
      </c>
      <c r="M10" s="47" t="s">
        <v>13</v>
      </c>
      <c r="N10" t="s">
        <v>58</v>
      </c>
      <c r="O10" s="48" t="s">
        <v>21</v>
      </c>
    </row>
    <row r="11" spans="1:15" x14ac:dyDescent="0.2">
      <c r="A11" s="3">
        <v>0.65</v>
      </c>
      <c r="B11" s="24">
        <v>0.64500000000000002</v>
      </c>
      <c r="C11" s="6">
        <v>-79.8</v>
      </c>
      <c r="D11" s="6">
        <v>73.2</v>
      </c>
      <c r="E11" s="7">
        <v>64.900000000000006</v>
      </c>
      <c r="F11" s="7"/>
      <c r="G11" s="7"/>
      <c r="H11" s="7">
        <v>138.9</v>
      </c>
      <c r="I11" s="7">
        <v>23.1</v>
      </c>
      <c r="J11" s="7">
        <v>968.1</v>
      </c>
      <c r="K11" s="7">
        <v>12.2</v>
      </c>
      <c r="M11" s="47" t="s">
        <v>14</v>
      </c>
      <c r="N11" t="s">
        <v>59</v>
      </c>
      <c r="O11" s="48" t="s">
        <v>21</v>
      </c>
    </row>
    <row r="12" spans="1:15" x14ac:dyDescent="0.2">
      <c r="A12" s="3">
        <v>0.7</v>
      </c>
      <c r="B12" s="24">
        <v>0.69399999999999995</v>
      </c>
      <c r="C12" s="6">
        <v>-88.1</v>
      </c>
      <c r="D12" s="6">
        <v>74</v>
      </c>
      <c r="E12" s="7">
        <v>74.900000000000006</v>
      </c>
      <c r="F12" s="7"/>
      <c r="G12" s="7"/>
      <c r="H12" s="7">
        <v>138.9</v>
      </c>
      <c r="I12" s="7">
        <v>27.3</v>
      </c>
      <c r="J12" s="7">
        <v>1084.3</v>
      </c>
      <c r="K12" s="7">
        <v>20.6</v>
      </c>
      <c r="M12" s="47" t="s">
        <v>15</v>
      </c>
      <c r="N12" t="s">
        <v>60</v>
      </c>
      <c r="O12" s="48" t="s">
        <v>21</v>
      </c>
    </row>
    <row r="13" spans="1:15" x14ac:dyDescent="0.2">
      <c r="A13" s="3">
        <v>0.75</v>
      </c>
      <c r="B13" s="24">
        <v>0.74299999999999999</v>
      </c>
      <c r="C13" s="6">
        <v>-98.8</v>
      </c>
      <c r="D13" s="6">
        <v>75.099999999999994</v>
      </c>
      <c r="E13" s="7">
        <v>81.599999999999994</v>
      </c>
      <c r="F13" s="7"/>
      <c r="G13" s="7"/>
      <c r="H13" s="7">
        <v>152.1</v>
      </c>
      <c r="I13" s="7">
        <v>31.1</v>
      </c>
      <c r="J13" s="7">
        <v>1207.8</v>
      </c>
      <c r="K13" s="7">
        <v>25.9</v>
      </c>
      <c r="M13" s="47" t="s">
        <v>16</v>
      </c>
      <c r="N13" t="s">
        <v>61</v>
      </c>
      <c r="O13" s="48" t="s">
        <v>22</v>
      </c>
    </row>
    <row r="14" spans="1:15" ht="16" thickBot="1" x14ac:dyDescent="0.25">
      <c r="A14" s="3">
        <v>0.8</v>
      </c>
      <c r="B14" s="24">
        <v>0.79300000000000004</v>
      </c>
      <c r="C14" s="6">
        <v>-115</v>
      </c>
      <c r="D14" s="6">
        <v>77.400000000000006</v>
      </c>
      <c r="E14" s="7">
        <v>90.7</v>
      </c>
      <c r="F14" s="7"/>
      <c r="G14" s="7"/>
      <c r="H14" s="7">
        <v>180.1</v>
      </c>
      <c r="I14" s="7">
        <v>33.4</v>
      </c>
      <c r="J14" s="7">
        <v>1259.0999999999999</v>
      </c>
      <c r="K14" s="7">
        <v>34</v>
      </c>
      <c r="M14" s="49" t="s">
        <v>17</v>
      </c>
      <c r="N14" s="50" t="s">
        <v>62</v>
      </c>
      <c r="O14" s="51" t="s">
        <v>21</v>
      </c>
    </row>
    <row r="15" spans="1:15" x14ac:dyDescent="0.2">
      <c r="A15" s="3">
        <v>0.85</v>
      </c>
      <c r="B15" s="24">
        <v>0.84399999999999997</v>
      </c>
      <c r="C15" s="6">
        <v>-138.6</v>
      </c>
      <c r="D15" s="6">
        <v>81</v>
      </c>
      <c r="E15" s="7">
        <v>89.4</v>
      </c>
      <c r="F15" s="7">
        <v>5.3</v>
      </c>
      <c r="G15" s="7">
        <v>1.9</v>
      </c>
      <c r="H15" s="7">
        <v>232.8</v>
      </c>
      <c r="I15" s="7">
        <v>35.799999999999997</v>
      </c>
      <c r="J15" s="7">
        <v>1463.7</v>
      </c>
      <c r="K15" s="7">
        <v>31.3</v>
      </c>
    </row>
    <row r="16" spans="1:15" x14ac:dyDescent="0.2">
      <c r="A16" s="3">
        <v>0.9</v>
      </c>
      <c r="B16" s="24">
        <v>0.89700000000000002</v>
      </c>
      <c r="C16" s="6">
        <v>-180.1</v>
      </c>
      <c r="D16" s="6">
        <v>87.9</v>
      </c>
      <c r="E16" s="7">
        <v>109.6</v>
      </c>
      <c r="F16" s="7">
        <v>4.9000000000000004</v>
      </c>
      <c r="G16" s="7">
        <v>2.1</v>
      </c>
      <c r="H16" s="7">
        <v>274</v>
      </c>
      <c r="I16" s="7">
        <v>39.299999999999997</v>
      </c>
      <c r="J16" s="7">
        <v>1797.7</v>
      </c>
      <c r="K16" s="7">
        <v>47.8</v>
      </c>
    </row>
    <row r="17" spans="1:11" x14ac:dyDescent="0.2">
      <c r="A17" s="3">
        <v>0.95</v>
      </c>
      <c r="B17" s="24">
        <v>0.95899999999999996</v>
      </c>
      <c r="C17" s="6">
        <v>-297.7</v>
      </c>
      <c r="D17" s="6">
        <v>108.6</v>
      </c>
      <c r="E17" s="7">
        <v>214.3</v>
      </c>
      <c r="F17" s="7">
        <v>19.600000000000001</v>
      </c>
      <c r="G17" s="7">
        <v>7</v>
      </c>
      <c r="H17" s="7">
        <v>274.7</v>
      </c>
      <c r="I17" s="7">
        <v>40.4</v>
      </c>
      <c r="J17" s="7">
        <v>2472.5</v>
      </c>
      <c r="K17" s="7">
        <v>131.30000000000001</v>
      </c>
    </row>
    <row r="18" spans="1:11" x14ac:dyDescent="0.2">
      <c r="A18" s="15"/>
      <c r="B18" s="26"/>
    </row>
    <row r="19" spans="1:11" x14ac:dyDescent="0.2">
      <c r="B19" s="27"/>
    </row>
    <row r="20" spans="1:11" ht="19" x14ac:dyDescent="0.25">
      <c r="A20" s="56" t="s">
        <v>43</v>
      </c>
      <c r="B20" s="56"/>
      <c r="C20" s="56"/>
      <c r="D20" s="56"/>
      <c r="E20" s="56"/>
      <c r="F20" s="56"/>
      <c r="G20" s="56"/>
      <c r="H20" s="56"/>
      <c r="I20" s="56"/>
      <c r="J20" s="56"/>
    </row>
    <row r="21" spans="1:11" x14ac:dyDescent="0.2">
      <c r="A21" s="2" t="s">
        <v>23</v>
      </c>
      <c r="B21" s="2" t="s">
        <v>8</v>
      </c>
      <c r="C21" s="2" t="s">
        <v>9</v>
      </c>
      <c r="D21" s="2" t="s">
        <v>10</v>
      </c>
      <c r="E21" s="2" t="s">
        <v>11</v>
      </c>
      <c r="F21" s="2" t="s">
        <v>12</v>
      </c>
      <c r="G21" s="2" t="s">
        <v>13</v>
      </c>
      <c r="H21" s="2" t="s">
        <v>14</v>
      </c>
      <c r="I21" s="2" t="s">
        <v>15</v>
      </c>
      <c r="J21" s="2" t="s">
        <v>16</v>
      </c>
      <c r="K21" s="2" t="s">
        <v>17</v>
      </c>
    </row>
    <row r="22" spans="1:11" x14ac:dyDescent="0.2">
      <c r="A22" s="1" t="s">
        <v>18</v>
      </c>
      <c r="B22" s="1" t="s">
        <v>18</v>
      </c>
      <c r="C22" s="1" t="s">
        <v>19</v>
      </c>
      <c r="D22" s="1" t="s">
        <v>20</v>
      </c>
      <c r="E22" s="1" t="s">
        <v>21</v>
      </c>
      <c r="F22" s="1" t="s">
        <v>22</v>
      </c>
      <c r="G22" s="1" t="s">
        <v>21</v>
      </c>
      <c r="H22" s="1" t="s">
        <v>21</v>
      </c>
      <c r="I22" s="1" t="s">
        <v>21</v>
      </c>
      <c r="J22" s="1" t="s">
        <v>22</v>
      </c>
      <c r="K22" s="1" t="s">
        <v>21</v>
      </c>
    </row>
    <row r="23" spans="1:11" x14ac:dyDescent="0.2">
      <c r="A23" s="3">
        <v>0.3</v>
      </c>
      <c r="B23" s="24">
        <v>0.307</v>
      </c>
      <c r="C23" s="6">
        <v>31.6</v>
      </c>
      <c r="D23" s="6">
        <v>29</v>
      </c>
      <c r="E23" s="7">
        <v>53.1</v>
      </c>
      <c r="F23" s="7"/>
      <c r="G23" s="7"/>
      <c r="H23" s="7"/>
      <c r="I23" s="7"/>
      <c r="J23" s="7"/>
      <c r="K23" s="38"/>
    </row>
    <row r="24" spans="1:11" x14ac:dyDescent="0.2">
      <c r="A24" s="3">
        <v>0.35</v>
      </c>
      <c r="B24" s="24">
        <v>0.34399999999999997</v>
      </c>
      <c r="C24" s="6">
        <v>29.6</v>
      </c>
      <c r="D24" s="6">
        <v>32.5</v>
      </c>
      <c r="E24" s="7">
        <v>66.7</v>
      </c>
      <c r="F24" s="7"/>
      <c r="G24" s="7"/>
      <c r="H24" s="7"/>
      <c r="I24" s="7"/>
      <c r="J24" s="7"/>
      <c r="K24" s="38"/>
    </row>
    <row r="25" spans="1:11" x14ac:dyDescent="0.2">
      <c r="A25" s="3">
        <v>0.4</v>
      </c>
      <c r="B25" s="24">
        <v>0.39400000000000002</v>
      </c>
      <c r="C25" s="6">
        <v>8.9</v>
      </c>
      <c r="D25" s="6">
        <v>45</v>
      </c>
      <c r="E25" s="7">
        <v>94.2</v>
      </c>
      <c r="F25" s="7">
        <v>15.6</v>
      </c>
      <c r="G25" s="7">
        <v>3.1</v>
      </c>
      <c r="H25" s="7"/>
      <c r="I25" s="7"/>
      <c r="J25" s="7"/>
      <c r="K25" s="38"/>
    </row>
    <row r="26" spans="1:11" x14ac:dyDescent="0.2">
      <c r="A26" s="3">
        <v>0.45</v>
      </c>
      <c r="B26" s="24">
        <v>0.442</v>
      </c>
      <c r="C26" s="6">
        <v>-23.6</v>
      </c>
      <c r="D26" s="6">
        <v>60.2</v>
      </c>
      <c r="E26" s="7">
        <v>96.2</v>
      </c>
      <c r="F26" s="7">
        <v>80.8</v>
      </c>
      <c r="G26" s="7">
        <v>19.8</v>
      </c>
      <c r="H26" s="7"/>
      <c r="I26" s="7"/>
      <c r="J26" s="7"/>
      <c r="K26" s="38"/>
    </row>
    <row r="27" spans="1:11" x14ac:dyDescent="0.2">
      <c r="A27" s="3">
        <v>0.5</v>
      </c>
      <c r="B27" s="24">
        <v>0.49</v>
      </c>
      <c r="C27" s="6">
        <v>-58.1</v>
      </c>
      <c r="D27" s="6">
        <v>73.099999999999994</v>
      </c>
      <c r="E27" s="7">
        <v>102.2</v>
      </c>
      <c r="F27" s="7">
        <v>145.4</v>
      </c>
      <c r="G27" s="7">
        <v>32.700000000000003</v>
      </c>
      <c r="H27" s="7"/>
      <c r="I27" s="7"/>
      <c r="J27" s="7"/>
      <c r="K27" s="38"/>
    </row>
    <row r="28" spans="1:11" x14ac:dyDescent="0.2">
      <c r="A28" s="3">
        <v>0.55000000000000004</v>
      </c>
      <c r="B28" s="24">
        <v>0.58699999999999997</v>
      </c>
      <c r="C28" s="6">
        <v>-74.900000000000006</v>
      </c>
      <c r="D28" s="6">
        <v>73.900000000000006</v>
      </c>
      <c r="E28" s="7">
        <v>52.9</v>
      </c>
      <c r="F28" s="7"/>
      <c r="G28" s="7"/>
      <c r="H28" s="7">
        <v>138.9</v>
      </c>
      <c r="I28" s="7">
        <v>20.3</v>
      </c>
      <c r="J28" s="7">
        <v>884.5</v>
      </c>
      <c r="K28" s="38"/>
    </row>
    <row r="29" spans="1:11" x14ac:dyDescent="0.2">
      <c r="A29" s="3">
        <v>0.6</v>
      </c>
      <c r="B29" s="24">
        <v>0.59399999999999997</v>
      </c>
      <c r="C29" s="6">
        <v>-75</v>
      </c>
      <c r="D29" s="6">
        <v>73.599999999999994</v>
      </c>
      <c r="E29" s="7">
        <v>55.2</v>
      </c>
      <c r="F29" s="7"/>
      <c r="G29" s="7"/>
      <c r="H29" s="7">
        <v>138.9</v>
      </c>
      <c r="I29" s="7">
        <v>20.3</v>
      </c>
      <c r="J29" s="7">
        <v>879.5</v>
      </c>
      <c r="K29" s="38"/>
    </row>
    <row r="30" spans="1:11" x14ac:dyDescent="0.2">
      <c r="A30" s="3">
        <v>0.65</v>
      </c>
      <c r="B30" s="24">
        <v>0.64500000000000002</v>
      </c>
      <c r="C30" s="6">
        <v>-81.3</v>
      </c>
      <c r="D30" s="6">
        <v>73.8</v>
      </c>
      <c r="E30" s="7">
        <v>63.5</v>
      </c>
      <c r="F30" s="7"/>
      <c r="G30" s="7"/>
      <c r="H30" s="7">
        <v>141.9</v>
      </c>
      <c r="I30" s="7">
        <v>24.6</v>
      </c>
      <c r="J30" s="7">
        <v>993.3</v>
      </c>
      <c r="K30" s="38"/>
    </row>
    <row r="31" spans="1:11" x14ac:dyDescent="0.2">
      <c r="A31" s="3">
        <v>0.7</v>
      </c>
      <c r="B31" s="24">
        <v>0.69499999999999995</v>
      </c>
      <c r="C31" s="6">
        <v>-91</v>
      </c>
      <c r="D31" s="6">
        <v>74.7</v>
      </c>
      <c r="E31" s="7">
        <v>63.5</v>
      </c>
      <c r="F31" s="7"/>
      <c r="G31" s="7"/>
      <c r="H31" s="7">
        <v>163.9</v>
      </c>
      <c r="I31" s="7">
        <v>28.7</v>
      </c>
      <c r="J31" s="7">
        <v>1148.7</v>
      </c>
      <c r="K31" s="38"/>
    </row>
    <row r="32" spans="1:11" x14ac:dyDescent="0.2">
      <c r="A32" s="3">
        <v>0.75</v>
      </c>
      <c r="B32" s="24">
        <v>0.748</v>
      </c>
      <c r="C32" s="6">
        <v>-101.9</v>
      </c>
      <c r="D32" s="6">
        <v>75.7</v>
      </c>
      <c r="E32" s="7">
        <v>64.099999999999994</v>
      </c>
      <c r="F32" s="7"/>
      <c r="G32" s="7"/>
      <c r="H32" s="7">
        <v>195.4</v>
      </c>
      <c r="I32" s="7">
        <v>31.3</v>
      </c>
      <c r="J32" s="7">
        <v>1303.9000000000001</v>
      </c>
      <c r="K32" s="38"/>
    </row>
    <row r="33" spans="1:11" x14ac:dyDescent="0.2">
      <c r="A33" s="3">
        <v>0.8</v>
      </c>
      <c r="B33" s="24">
        <v>0.79300000000000004</v>
      </c>
      <c r="C33" s="6">
        <v>-119.8</v>
      </c>
      <c r="D33" s="6">
        <v>78.5</v>
      </c>
      <c r="E33" s="7">
        <v>64.2</v>
      </c>
      <c r="F33" s="7">
        <v>0.3</v>
      </c>
      <c r="G33" s="7">
        <v>0.1</v>
      </c>
      <c r="H33" s="7">
        <v>241.1</v>
      </c>
      <c r="I33" s="7">
        <v>34.200000000000003</v>
      </c>
      <c r="J33" s="7">
        <v>1371.8</v>
      </c>
      <c r="K33" s="38"/>
    </row>
    <row r="34" spans="1:11" x14ac:dyDescent="0.2">
      <c r="A34" s="3">
        <v>0.85</v>
      </c>
      <c r="B34" s="24">
        <v>0.84299999999999997</v>
      </c>
      <c r="C34" s="6">
        <v>-145.30000000000001</v>
      </c>
      <c r="D34" s="6">
        <v>82.6</v>
      </c>
      <c r="E34" s="7">
        <v>67.7</v>
      </c>
      <c r="F34" s="7">
        <v>14.8</v>
      </c>
      <c r="G34" s="7">
        <v>6.3</v>
      </c>
      <c r="H34" s="7">
        <v>277.60000000000002</v>
      </c>
      <c r="I34" s="7">
        <v>35.5</v>
      </c>
      <c r="J34" s="7">
        <v>1551.7</v>
      </c>
      <c r="K34" s="38"/>
    </row>
    <row r="35" spans="1:11" x14ac:dyDescent="0.2">
      <c r="A35" s="3">
        <v>0.9</v>
      </c>
      <c r="B35" s="24">
        <v>0.89200000000000002</v>
      </c>
      <c r="C35" s="6">
        <v>-191.3</v>
      </c>
      <c r="D35" s="6">
        <v>90.5</v>
      </c>
      <c r="E35" s="7">
        <v>77.2</v>
      </c>
      <c r="F35" s="7">
        <v>26.7</v>
      </c>
      <c r="G35" s="7">
        <v>7.9</v>
      </c>
      <c r="H35" s="7">
        <v>343.8</v>
      </c>
      <c r="I35" s="7">
        <v>35.9</v>
      </c>
      <c r="J35" s="7">
        <v>1933.1</v>
      </c>
      <c r="K35" s="38"/>
    </row>
    <row r="36" spans="1:11" x14ac:dyDescent="0.2">
      <c r="A36" s="3">
        <v>0.95</v>
      </c>
      <c r="B36" s="24">
        <v>0.96099999999999997</v>
      </c>
      <c r="C36" s="6">
        <v>-385.8</v>
      </c>
      <c r="D36" s="6">
        <v>126.1</v>
      </c>
      <c r="E36" s="7">
        <v>158</v>
      </c>
      <c r="F36" s="7">
        <v>67.5</v>
      </c>
      <c r="G36" s="7">
        <v>12.9</v>
      </c>
      <c r="H36" s="16">
        <v>528</v>
      </c>
      <c r="I36" s="7">
        <v>41.4</v>
      </c>
      <c r="J36" s="7">
        <v>2531.3000000000002</v>
      </c>
      <c r="K36" s="38"/>
    </row>
    <row r="37" spans="1:11" x14ac:dyDescent="0.2">
      <c r="B37" s="25"/>
    </row>
    <row r="38" spans="1:11" x14ac:dyDescent="0.2">
      <c r="B38" s="25"/>
    </row>
  </sheetData>
  <mergeCells count="3">
    <mergeCell ref="A1:J1"/>
    <mergeCell ref="A20:J20"/>
    <mergeCell ref="M2:O2"/>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6FCA-B895-4E89-B224-3E23C4EDDE64}">
  <sheetPr codeName="Sheet10"/>
  <dimension ref="A1:N38"/>
  <sheetViews>
    <sheetView zoomScaleNormal="100" workbookViewId="0">
      <selection activeCell="F14" sqref="F13:F14"/>
    </sheetView>
  </sheetViews>
  <sheetFormatPr baseColWidth="10" defaultColWidth="11.5" defaultRowHeight="15" x14ac:dyDescent="0.2"/>
  <cols>
    <col min="2" max="2" width="11.6640625" bestFit="1" customWidth="1"/>
    <col min="8" max="8" width="14.6640625" customWidth="1"/>
    <col min="12" max="12" width="18" bestFit="1" customWidth="1"/>
    <col min="13" max="13" width="26.83203125" bestFit="1" customWidth="1"/>
  </cols>
  <sheetData>
    <row r="1" spans="1:14" ht="20" thickBot="1" x14ac:dyDescent="0.3">
      <c r="A1" s="56" t="s">
        <v>43</v>
      </c>
      <c r="B1" s="56"/>
      <c r="C1" s="56"/>
      <c r="D1" s="56"/>
      <c r="E1" s="56"/>
      <c r="F1" s="56"/>
      <c r="G1" s="56"/>
      <c r="H1" s="56"/>
      <c r="I1" s="56"/>
      <c r="J1" s="56"/>
    </row>
    <row r="2" spans="1:14" ht="16" thickBot="1" x14ac:dyDescent="0.25">
      <c r="A2" s="2" t="s">
        <v>7</v>
      </c>
      <c r="B2" s="2" t="s">
        <v>9</v>
      </c>
      <c r="C2" s="2" t="s">
        <v>10</v>
      </c>
      <c r="D2" s="2" t="s">
        <v>11</v>
      </c>
      <c r="E2" s="2" t="s">
        <v>12</v>
      </c>
      <c r="F2" s="2" t="s">
        <v>13</v>
      </c>
      <c r="G2" s="2" t="s">
        <v>14</v>
      </c>
      <c r="H2" s="2" t="s">
        <v>15</v>
      </c>
      <c r="I2" s="2" t="s">
        <v>16</v>
      </c>
      <c r="J2" s="2" t="s">
        <v>17</v>
      </c>
      <c r="L2" s="57" t="s">
        <v>48</v>
      </c>
      <c r="M2" s="58"/>
      <c r="N2" s="59"/>
    </row>
    <row r="3" spans="1:14" ht="16" thickBot="1" x14ac:dyDescent="0.25">
      <c r="A3" s="1" t="s">
        <v>18</v>
      </c>
      <c r="B3" s="1" t="s">
        <v>19</v>
      </c>
      <c r="C3" s="1" t="s">
        <v>20</v>
      </c>
      <c r="D3" s="1" t="s">
        <v>21</v>
      </c>
      <c r="E3" s="1" t="s">
        <v>22</v>
      </c>
      <c r="F3" s="1" t="s">
        <v>21</v>
      </c>
      <c r="G3" s="1" t="s">
        <v>21</v>
      </c>
      <c r="H3" s="1" t="s">
        <v>21</v>
      </c>
      <c r="I3" s="1" t="s">
        <v>22</v>
      </c>
      <c r="J3" s="1" t="s">
        <v>21</v>
      </c>
      <c r="L3" s="44" t="s">
        <v>49</v>
      </c>
      <c r="M3" s="45" t="s">
        <v>50</v>
      </c>
      <c r="N3" s="46" t="s">
        <v>51</v>
      </c>
    </row>
    <row r="4" spans="1:14" x14ac:dyDescent="0.2">
      <c r="A4" s="3">
        <v>0.31659653650441399</v>
      </c>
      <c r="B4" s="4">
        <v>33.179034843829399</v>
      </c>
      <c r="C4" s="29">
        <v>28.716000000000001</v>
      </c>
      <c r="D4" s="5">
        <v>54.205279230769229</v>
      </c>
      <c r="E4" s="5"/>
      <c r="F4" s="5"/>
      <c r="G4" s="5"/>
      <c r="H4" s="5"/>
      <c r="I4" s="5"/>
      <c r="J4" s="38"/>
      <c r="L4" s="47" t="s">
        <v>7</v>
      </c>
      <c r="M4" t="s">
        <v>52</v>
      </c>
      <c r="N4" s="48" t="s">
        <v>18</v>
      </c>
    </row>
    <row r="5" spans="1:14" x14ac:dyDescent="0.2">
      <c r="A5" s="3">
        <v>0.35137986934999299</v>
      </c>
      <c r="B5" s="4">
        <v>30.143999999999998</v>
      </c>
      <c r="C5" s="29">
        <v>32.551000000000002</v>
      </c>
      <c r="D5" s="5">
        <v>68.196923076923085</v>
      </c>
      <c r="E5" s="5"/>
      <c r="F5" s="5"/>
      <c r="G5" s="5"/>
      <c r="H5" s="5"/>
      <c r="I5" s="5"/>
      <c r="J5" s="38"/>
      <c r="L5" s="47" t="s">
        <v>8</v>
      </c>
      <c r="M5" t="s">
        <v>53</v>
      </c>
      <c r="N5" s="48" t="s">
        <v>18</v>
      </c>
    </row>
    <row r="6" spans="1:14" x14ac:dyDescent="0.2">
      <c r="A6" s="3">
        <v>0.40414977820783199</v>
      </c>
      <c r="B6" s="4">
        <v>7.4287671942470004</v>
      </c>
      <c r="C6" s="29">
        <v>45.914000000000001</v>
      </c>
      <c r="D6" s="5">
        <v>92.938873347314612</v>
      </c>
      <c r="E6" s="5">
        <f>23147.5752418452/1000</f>
        <v>23.1475752418452</v>
      </c>
      <c r="F6" s="5">
        <f>11489.7056769734/1000</f>
        <v>11.489705676973401</v>
      </c>
      <c r="G6" s="5"/>
      <c r="H6" s="5"/>
      <c r="I6" s="5"/>
      <c r="J6" s="38"/>
      <c r="L6" s="47" t="s">
        <v>9</v>
      </c>
      <c r="M6" t="s">
        <v>54</v>
      </c>
      <c r="N6" s="48" t="s">
        <v>63</v>
      </c>
    </row>
    <row r="7" spans="1:14" x14ac:dyDescent="0.2">
      <c r="A7" s="3">
        <v>0.45408021746508198</v>
      </c>
      <c r="B7" s="4">
        <v>-17.1689790547934</v>
      </c>
      <c r="C7" s="29">
        <v>57.2149</v>
      </c>
      <c r="D7" s="5">
        <v>99.371312316616908</v>
      </c>
      <c r="E7" s="5">
        <f>78358.88116327/1000</f>
        <v>78.358881163269999</v>
      </c>
      <c r="F7" s="5">
        <f>26226.0754924198/1000</f>
        <v>26.226075492419803</v>
      </c>
      <c r="G7" s="5"/>
      <c r="H7" s="5"/>
      <c r="I7" s="5"/>
      <c r="J7" s="38"/>
      <c r="L7" s="47" t="s">
        <v>10</v>
      </c>
      <c r="M7" t="s">
        <v>55</v>
      </c>
      <c r="N7" s="48" t="s">
        <v>20</v>
      </c>
    </row>
    <row r="8" spans="1:14" x14ac:dyDescent="0.2">
      <c r="A8" s="3">
        <v>0.50029869771121505</v>
      </c>
      <c r="B8" s="4">
        <v>-40.280826773456504</v>
      </c>
      <c r="C8" s="29">
        <v>65.721900000000005</v>
      </c>
      <c r="D8" s="5">
        <v>95.450682104419997</v>
      </c>
      <c r="E8" s="5">
        <f>155473.77933773/1000</f>
        <v>155.47377933773001</v>
      </c>
      <c r="F8" s="5">
        <f>24569.0122390727/1000</f>
        <v>24.569012239072702</v>
      </c>
      <c r="G8" s="5"/>
      <c r="H8" s="5"/>
      <c r="I8" s="5"/>
      <c r="J8" s="38"/>
      <c r="L8" s="47" t="s">
        <v>11</v>
      </c>
      <c r="M8" t="s">
        <v>56</v>
      </c>
      <c r="N8" s="48" t="s">
        <v>21</v>
      </c>
    </row>
    <row r="9" spans="1:14" x14ac:dyDescent="0.2">
      <c r="A9" s="3">
        <v>0.55618180026842901</v>
      </c>
      <c r="B9" s="4">
        <v>-71.894066900287399</v>
      </c>
      <c r="C9" s="29">
        <v>75.315600000000003</v>
      </c>
      <c r="D9" s="5">
        <v>120.39915355879923</v>
      </c>
      <c r="E9" s="5">
        <f>191156.990812393/1000</f>
        <v>191.15699081239299</v>
      </c>
      <c r="F9" s="5">
        <f>46406.8157414551/1000</f>
        <v>46.406815741455105</v>
      </c>
      <c r="G9" s="5"/>
      <c r="H9" s="5"/>
      <c r="I9" s="5"/>
      <c r="J9" s="38"/>
      <c r="L9" s="47" t="s">
        <v>12</v>
      </c>
      <c r="M9" t="s">
        <v>57</v>
      </c>
      <c r="N9" s="48" t="s">
        <v>22</v>
      </c>
    </row>
    <row r="10" spans="1:14" x14ac:dyDescent="0.2">
      <c r="A10" s="3">
        <v>0.59989347238192003</v>
      </c>
      <c r="B10" s="4">
        <v>-86.545265424222094</v>
      </c>
      <c r="C10" s="29">
        <v>77.063900000000004</v>
      </c>
      <c r="D10" s="5">
        <v>61.879876997492154</v>
      </c>
      <c r="E10" s="5"/>
      <c r="F10" s="5"/>
      <c r="G10" s="5">
        <v>176.787123283933</v>
      </c>
      <c r="H10" s="5">
        <v>19.8048415103416</v>
      </c>
      <c r="I10" s="5">
        <v>952.21682054569396</v>
      </c>
      <c r="J10" s="38"/>
      <c r="L10" s="47" t="s">
        <v>13</v>
      </c>
      <c r="M10" t="s">
        <v>58</v>
      </c>
      <c r="N10" s="48" t="s">
        <v>21</v>
      </c>
    </row>
    <row r="11" spans="1:14" x14ac:dyDescent="0.2">
      <c r="A11" s="3">
        <v>0.65338869159491997</v>
      </c>
      <c r="B11" s="4">
        <v>-106.57953377058401</v>
      </c>
      <c r="C11" s="29">
        <v>81.092100000000002</v>
      </c>
      <c r="D11" s="5">
        <v>61.660611624186387</v>
      </c>
      <c r="E11" s="5"/>
      <c r="F11" s="5"/>
      <c r="G11" s="5">
        <v>186.35820800420899</v>
      </c>
      <c r="H11" s="5">
        <v>28.7107114057731</v>
      </c>
      <c r="I11" s="5">
        <v>1415.23223516861</v>
      </c>
      <c r="J11" s="38"/>
      <c r="L11" s="47" t="s">
        <v>14</v>
      </c>
      <c r="M11" t="s">
        <v>59</v>
      </c>
      <c r="N11" s="48" t="s">
        <v>21</v>
      </c>
    </row>
    <row r="12" spans="1:14" x14ac:dyDescent="0.2">
      <c r="A12" s="3">
        <v>0.70569515232606095</v>
      </c>
      <c r="B12" s="4">
        <v>-118.587343244857</v>
      </c>
      <c r="C12" s="29">
        <v>81.550700000000006</v>
      </c>
      <c r="D12" s="5">
        <v>65.2695625521133</v>
      </c>
      <c r="E12" s="5"/>
      <c r="F12" s="5"/>
      <c r="G12" s="5">
        <v>246.5474687</v>
      </c>
      <c r="H12" s="5">
        <v>27.009847239999999</v>
      </c>
      <c r="I12" s="5">
        <v>1292.453845</v>
      </c>
      <c r="J12" s="38"/>
      <c r="L12" s="47" t="s">
        <v>15</v>
      </c>
      <c r="M12" t="s">
        <v>60</v>
      </c>
      <c r="N12" s="48" t="s">
        <v>21</v>
      </c>
    </row>
    <row r="13" spans="1:14" x14ac:dyDescent="0.2">
      <c r="A13" s="9">
        <v>0.74906030117412803</v>
      </c>
      <c r="B13" s="8">
        <v>-130.67500000000001</v>
      </c>
      <c r="C13" s="8">
        <v>83.081199999999995</v>
      </c>
      <c r="D13" s="5">
        <v>68.35846153846154</v>
      </c>
      <c r="E13" s="5"/>
      <c r="F13" s="5"/>
      <c r="G13" s="5">
        <v>253.04075829999999</v>
      </c>
      <c r="H13" s="5">
        <v>34.935961489999997</v>
      </c>
      <c r="I13" s="5">
        <v>1370.01776</v>
      </c>
      <c r="J13" s="38"/>
      <c r="L13" s="47" t="s">
        <v>16</v>
      </c>
      <c r="M13" t="s">
        <v>61</v>
      </c>
      <c r="N13" s="48" t="s">
        <v>22</v>
      </c>
    </row>
    <row r="14" spans="1:14" ht="16" thickBot="1" x14ac:dyDescent="0.25">
      <c r="A14" s="9">
        <v>0.804093571437136</v>
      </c>
      <c r="B14" s="8">
        <v>-155.56200000000001</v>
      </c>
      <c r="C14" s="8">
        <v>86.558300000000003</v>
      </c>
      <c r="D14" s="5">
        <v>60.578461538461532</v>
      </c>
      <c r="E14" s="5"/>
      <c r="F14" s="5"/>
      <c r="G14" s="5">
        <v>317.09346849999997</v>
      </c>
      <c r="H14" s="5">
        <v>38.082579080000002</v>
      </c>
      <c r="I14" s="5">
        <v>1717.005609</v>
      </c>
      <c r="J14" s="38"/>
      <c r="L14" s="49" t="s">
        <v>17</v>
      </c>
      <c r="M14" s="50" t="s">
        <v>62</v>
      </c>
      <c r="N14" s="51" t="s">
        <v>21</v>
      </c>
    </row>
    <row r="15" spans="1:14" x14ac:dyDescent="0.2">
      <c r="A15" s="9">
        <v>0.85574399884932595</v>
      </c>
      <c r="B15" s="8">
        <v>-190.18600000000001</v>
      </c>
      <c r="C15" s="8">
        <v>92.005600000000001</v>
      </c>
      <c r="D15" s="5">
        <v>75.899230769230769</v>
      </c>
      <c r="E15" s="5"/>
      <c r="F15" s="5"/>
      <c r="G15" s="5">
        <v>362.3083919</v>
      </c>
      <c r="H15" s="5">
        <v>40.74924798</v>
      </c>
      <c r="I15" s="5">
        <v>2092.0153949999999</v>
      </c>
      <c r="J15" s="38"/>
    </row>
    <row r="16" spans="1:14" x14ac:dyDescent="0.2">
      <c r="A16" s="9">
        <v>0.89861490227932095</v>
      </c>
      <c r="B16" s="8">
        <v>-280.773102677412</v>
      </c>
      <c r="C16" s="8">
        <v>95.5822</v>
      </c>
      <c r="D16" s="5">
        <v>58.37454666923076</v>
      </c>
      <c r="E16" s="5"/>
      <c r="F16" s="5"/>
      <c r="G16" s="5">
        <v>536.45754038426605</v>
      </c>
      <c r="H16" s="5">
        <v>55.215999999999902</v>
      </c>
      <c r="I16" s="5">
        <v>2806.9373712850702</v>
      </c>
      <c r="J16" s="38"/>
    </row>
    <row r="17" spans="1:10" x14ac:dyDescent="0.2">
      <c r="A17" s="9">
        <v>0.94913659410281503</v>
      </c>
      <c r="B17" s="8">
        <v>-415.67016496159403</v>
      </c>
      <c r="C17" s="8">
        <v>133.14699999999999</v>
      </c>
      <c r="D17" s="5">
        <v>230.76923076923077</v>
      </c>
      <c r="E17" s="5">
        <f>363622.2937/1000</f>
        <v>363.6222937</v>
      </c>
      <c r="F17" s="5">
        <f>84591.8852/1000</f>
        <v>84.591885200000007</v>
      </c>
      <c r="G17" s="5">
        <v>258.01026689999998</v>
      </c>
      <c r="H17" s="5">
        <v>25.026282299999998</v>
      </c>
      <c r="I17" s="5">
        <v>1307.888211</v>
      </c>
      <c r="J17" s="38"/>
    </row>
    <row r="18" spans="1:10" x14ac:dyDescent="0.2">
      <c r="A18" s="12"/>
      <c r="B18" s="13"/>
      <c r="C18" s="13"/>
      <c r="D18" s="14"/>
      <c r="E18" s="14"/>
      <c r="F18" s="14"/>
      <c r="G18" s="14"/>
      <c r="H18" s="14"/>
      <c r="I18" s="14"/>
      <c r="J18" s="14"/>
    </row>
    <row r="19" spans="1:10" x14ac:dyDescent="0.2">
      <c r="A19" s="10"/>
      <c r="B19" s="11"/>
      <c r="C19" s="11"/>
    </row>
    <row r="20" spans="1:10" x14ac:dyDescent="0.2">
      <c r="A20" s="10"/>
      <c r="B20" s="11"/>
      <c r="C20" s="11"/>
    </row>
    <row r="22" spans="1:10" x14ac:dyDescent="0.2">
      <c r="A22" s="34"/>
      <c r="B22" s="34"/>
      <c r="C22" s="34"/>
      <c r="D22" s="34"/>
      <c r="E22" s="34"/>
      <c r="F22" s="34"/>
      <c r="G22" s="34"/>
      <c r="H22" s="34"/>
      <c r="I22" s="34"/>
    </row>
    <row r="23" spans="1:10" x14ac:dyDescent="0.2">
      <c r="A23" s="11"/>
      <c r="B23" s="11"/>
      <c r="C23" s="11"/>
      <c r="D23" s="11"/>
      <c r="E23" s="11"/>
      <c r="F23" s="11"/>
      <c r="G23" s="11"/>
      <c r="H23" s="11"/>
      <c r="I23" s="11"/>
    </row>
    <row r="24" spans="1:10" x14ac:dyDescent="0.2">
      <c r="A24" s="15"/>
      <c r="C24" s="35"/>
      <c r="D24" s="11"/>
      <c r="E24" s="11"/>
      <c r="F24" s="11"/>
      <c r="G24" s="11"/>
      <c r="H24" s="11"/>
      <c r="I24" s="11"/>
    </row>
    <row r="25" spans="1:10" x14ac:dyDescent="0.2">
      <c r="A25" s="15"/>
      <c r="C25" s="35"/>
      <c r="D25" s="11"/>
      <c r="E25" s="11"/>
      <c r="F25" s="11"/>
      <c r="G25" s="11"/>
      <c r="H25" s="11"/>
      <c r="I25" s="11"/>
    </row>
    <row r="26" spans="1:10" x14ac:dyDescent="0.2">
      <c r="A26" s="15"/>
      <c r="C26" s="35"/>
      <c r="D26" s="11"/>
      <c r="E26" s="11"/>
      <c r="F26" s="11"/>
      <c r="G26" s="11"/>
      <c r="H26" s="11"/>
      <c r="I26" s="11"/>
    </row>
    <row r="27" spans="1:10" x14ac:dyDescent="0.2">
      <c r="A27" s="15"/>
      <c r="C27" s="35"/>
      <c r="D27" s="11"/>
      <c r="E27" s="11"/>
      <c r="F27" s="11"/>
      <c r="G27" s="11"/>
      <c r="H27" s="11"/>
      <c r="I27" s="11"/>
    </row>
    <row r="28" spans="1:10" x14ac:dyDescent="0.2">
      <c r="A28" s="15"/>
      <c r="C28" s="35"/>
      <c r="D28" s="11"/>
      <c r="E28" s="11"/>
      <c r="F28" s="11"/>
      <c r="G28" s="11"/>
      <c r="H28" s="11"/>
      <c r="I28" s="11"/>
    </row>
    <row r="29" spans="1:10" x14ac:dyDescent="0.2">
      <c r="A29" s="15"/>
      <c r="C29" s="35"/>
      <c r="D29" s="11"/>
      <c r="E29" s="11"/>
      <c r="F29" s="11"/>
      <c r="G29" s="11"/>
      <c r="H29" s="11"/>
      <c r="I29" s="11"/>
    </row>
    <row r="30" spans="1:10" x14ac:dyDescent="0.2">
      <c r="A30" s="15"/>
      <c r="C30" s="35"/>
      <c r="D30" s="11"/>
      <c r="E30" s="11"/>
      <c r="F30" s="11"/>
      <c r="G30" s="11"/>
      <c r="H30" s="11"/>
      <c r="I30" s="11"/>
    </row>
    <row r="31" spans="1:10" x14ac:dyDescent="0.2">
      <c r="A31" s="15"/>
      <c r="C31" s="35"/>
      <c r="D31" s="11"/>
      <c r="E31" s="11"/>
      <c r="F31" s="11"/>
      <c r="G31" s="11"/>
      <c r="H31" s="11"/>
      <c r="I31" s="11"/>
    </row>
    <row r="32" spans="1:10" x14ac:dyDescent="0.2">
      <c r="A32" s="15"/>
      <c r="C32" s="35"/>
      <c r="D32" s="11"/>
      <c r="E32" s="11"/>
      <c r="F32" s="11"/>
      <c r="G32" s="11"/>
      <c r="H32" s="11"/>
      <c r="I32" s="11"/>
    </row>
    <row r="33" spans="1:9" x14ac:dyDescent="0.2">
      <c r="A33" s="10"/>
      <c r="B33" s="11"/>
      <c r="C33" s="36"/>
      <c r="D33" s="11"/>
      <c r="E33" s="11"/>
      <c r="F33" s="11"/>
      <c r="G33" s="11"/>
      <c r="H33" s="11"/>
      <c r="I33" s="11"/>
    </row>
    <row r="34" spans="1:9" x14ac:dyDescent="0.2">
      <c r="A34" s="10"/>
      <c r="B34" s="11"/>
      <c r="C34" s="36"/>
      <c r="D34" s="11"/>
      <c r="E34" s="11"/>
      <c r="F34" s="11"/>
      <c r="G34" s="11"/>
      <c r="H34" s="11"/>
      <c r="I34" s="11"/>
    </row>
    <row r="35" spans="1:9" x14ac:dyDescent="0.2">
      <c r="A35" s="10"/>
      <c r="B35" s="11"/>
      <c r="C35" s="36"/>
      <c r="D35" s="11"/>
      <c r="E35" s="11"/>
      <c r="F35" s="11"/>
      <c r="G35" s="11"/>
      <c r="H35" s="11"/>
      <c r="I35" s="11"/>
    </row>
    <row r="36" spans="1:9" x14ac:dyDescent="0.2">
      <c r="A36" s="10"/>
      <c r="B36" s="11"/>
      <c r="C36" s="36"/>
      <c r="D36" s="11"/>
      <c r="E36" s="11"/>
      <c r="F36" s="11"/>
      <c r="G36" s="11"/>
      <c r="H36" s="11"/>
      <c r="I36" s="11"/>
    </row>
    <row r="37" spans="1:9" x14ac:dyDescent="0.2">
      <c r="A37" s="10"/>
      <c r="B37" s="11"/>
      <c r="C37" s="36"/>
      <c r="G37" s="11"/>
      <c r="H37" s="11"/>
      <c r="I37" s="11"/>
    </row>
    <row r="38" spans="1:9" x14ac:dyDescent="0.2">
      <c r="A38" s="10"/>
      <c r="B38" s="11"/>
      <c r="C38" s="11"/>
      <c r="D38" s="11"/>
      <c r="E38" s="11"/>
      <c r="F38" s="11"/>
      <c r="G38" s="11"/>
      <c r="H38" s="11"/>
      <c r="I38" s="11"/>
    </row>
  </sheetData>
  <mergeCells count="2">
    <mergeCell ref="A1:J1"/>
    <mergeCell ref="L2:N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BE255"/>
  <sheetViews>
    <sheetView zoomScale="67" zoomScaleNormal="70" workbookViewId="0">
      <selection activeCell="Q39" sqref="Q39"/>
    </sheetView>
  </sheetViews>
  <sheetFormatPr baseColWidth="10" defaultColWidth="9.33203125" defaultRowHeight="15" x14ac:dyDescent="0.2"/>
  <cols>
    <col min="1" max="1" width="21.33203125" customWidth="1"/>
    <col min="50" max="50" width="11" style="20" bestFit="1" customWidth="1"/>
    <col min="51" max="51" width="17.33203125" bestFit="1" customWidth="1"/>
    <col min="52" max="52" width="12.6640625" bestFit="1" customWidth="1"/>
    <col min="53" max="53" width="13.33203125" bestFit="1" customWidth="1"/>
    <col min="54" max="54" width="11.6640625" bestFit="1" customWidth="1"/>
    <col min="55" max="55" width="16.6640625" bestFit="1" customWidth="1"/>
    <col min="56" max="56" width="14.33203125" bestFit="1" customWidth="1"/>
    <col min="57" max="57" width="14" bestFit="1" customWidth="1"/>
  </cols>
  <sheetData>
    <row r="3" spans="2:57" ht="34" x14ac:dyDescent="0.2">
      <c r="B3" s="61" t="s">
        <v>33</v>
      </c>
      <c r="C3" s="61"/>
      <c r="D3" s="61"/>
      <c r="E3" s="61"/>
      <c r="F3" s="61"/>
      <c r="G3" s="61"/>
      <c r="H3" s="61"/>
      <c r="I3" s="61"/>
      <c r="J3" s="61"/>
      <c r="K3" s="61"/>
      <c r="L3" s="61"/>
      <c r="M3" s="61"/>
      <c r="N3" s="61"/>
      <c r="O3" s="61"/>
      <c r="P3" s="37"/>
      <c r="Q3" s="61" t="s">
        <v>32</v>
      </c>
      <c r="R3" s="61"/>
      <c r="S3" s="61"/>
      <c r="T3" s="61"/>
      <c r="U3" s="61"/>
      <c r="V3" s="61"/>
      <c r="W3" s="61"/>
      <c r="X3" s="61"/>
      <c r="Y3" s="61"/>
      <c r="Z3" s="61"/>
      <c r="AA3" s="61"/>
      <c r="AB3" s="61"/>
      <c r="AC3" s="61"/>
      <c r="AD3" s="61"/>
      <c r="AG3" s="61" t="s">
        <v>24</v>
      </c>
      <c r="AH3" s="61"/>
      <c r="AI3" s="61"/>
      <c r="AJ3" s="61"/>
      <c r="AK3" s="61"/>
      <c r="AL3" s="61"/>
      <c r="AM3" s="61"/>
      <c r="AN3" s="61"/>
      <c r="AO3" s="61"/>
      <c r="AP3" s="61"/>
      <c r="AQ3" s="61"/>
      <c r="AR3" s="61"/>
      <c r="AS3" s="61"/>
      <c r="AT3" s="61"/>
      <c r="AX3" s="20" t="s">
        <v>0</v>
      </c>
      <c r="AY3" s="19" t="s">
        <v>64</v>
      </c>
      <c r="AZ3" s="19" t="s">
        <v>65</v>
      </c>
      <c r="BA3" s="19" t="s">
        <v>66</v>
      </c>
      <c r="BB3" s="19" t="s">
        <v>67</v>
      </c>
      <c r="BC3" s="19" t="s">
        <v>2</v>
      </c>
      <c r="BD3" s="19" t="s">
        <v>3</v>
      </c>
      <c r="BE3" s="19"/>
    </row>
    <row r="4" spans="2:57" ht="34" x14ac:dyDescent="0.2">
      <c r="B4" s="61"/>
      <c r="C4" s="61"/>
      <c r="D4" s="61"/>
      <c r="E4" s="61"/>
      <c r="F4" s="61"/>
      <c r="G4" s="61"/>
      <c r="H4" s="61"/>
      <c r="I4" s="61"/>
      <c r="J4" s="61"/>
      <c r="K4" s="61"/>
      <c r="L4" s="61"/>
      <c r="M4" s="61"/>
      <c r="N4" s="61"/>
      <c r="O4" s="61"/>
      <c r="P4" s="37"/>
      <c r="Q4" s="61"/>
      <c r="R4" s="61"/>
      <c r="S4" s="61"/>
      <c r="T4" s="61"/>
      <c r="U4" s="61"/>
      <c r="V4" s="61"/>
      <c r="W4" s="61"/>
      <c r="X4" s="61"/>
      <c r="Y4" s="61"/>
      <c r="Z4" s="61"/>
      <c r="AA4" s="61"/>
      <c r="AB4" s="61"/>
      <c r="AC4" s="61"/>
      <c r="AD4" s="61"/>
      <c r="AG4" s="61"/>
      <c r="AH4" s="61"/>
      <c r="AI4" s="61"/>
      <c r="AJ4" s="61"/>
      <c r="AK4" s="61"/>
      <c r="AL4" s="61"/>
      <c r="AM4" s="61"/>
      <c r="AN4" s="61"/>
      <c r="AO4" s="61"/>
      <c r="AP4" s="61"/>
      <c r="AQ4" s="61"/>
      <c r="AR4" s="61"/>
      <c r="AS4" s="61"/>
      <c r="AT4" s="61"/>
      <c r="AX4" s="21" cm="1">
        <f t="array" ref="AX4:AX17">'1.1-MoSES Variable Load Results'!$A$4:$A$17</f>
        <v>0.3</v>
      </c>
      <c r="AY4" s="22">
        <f>'1.1-MoSES Variable Load Results'!C22</f>
        <v>34.793959458694999</v>
      </c>
      <c r="AZ4" s="22">
        <f>'1.2-YACOP Variable Load Results'!B23</f>
        <v>25.936693130484301</v>
      </c>
      <c r="BA4" s="22">
        <f>'1.3-AESOPT Variable Load Result'!C23</f>
        <v>31.6</v>
      </c>
      <c r="BB4" s="22">
        <f>'1.4-HOPP Variable Load Results'!B4</f>
        <v>33.179034843829399</v>
      </c>
      <c r="BC4" s="23">
        <f>AVERAGE(AY4:BB4)</f>
        <v>31.377421858252173</v>
      </c>
      <c r="BD4" s="22">
        <f>_xlfn.STDEV.P(AY4:BB4)</f>
        <v>3.3380236908754544</v>
      </c>
      <c r="BE4" s="22"/>
    </row>
    <row r="5" spans="2:57" ht="34" x14ac:dyDescent="0.2">
      <c r="B5" s="61"/>
      <c r="C5" s="61"/>
      <c r="D5" s="61"/>
      <c r="E5" s="61"/>
      <c r="F5" s="61"/>
      <c r="G5" s="61"/>
      <c r="H5" s="61"/>
      <c r="I5" s="61"/>
      <c r="J5" s="61"/>
      <c r="K5" s="61"/>
      <c r="L5" s="61"/>
      <c r="M5" s="61"/>
      <c r="N5" s="61"/>
      <c r="O5" s="61"/>
      <c r="P5" s="37"/>
      <c r="Q5" s="61"/>
      <c r="R5" s="61"/>
      <c r="S5" s="61"/>
      <c r="T5" s="61"/>
      <c r="U5" s="61"/>
      <c r="V5" s="61"/>
      <c r="W5" s="61"/>
      <c r="X5" s="61"/>
      <c r="Y5" s="61"/>
      <c r="Z5" s="61"/>
      <c r="AA5" s="61"/>
      <c r="AB5" s="61"/>
      <c r="AC5" s="61"/>
      <c r="AD5" s="61"/>
      <c r="AG5" s="61"/>
      <c r="AH5" s="61"/>
      <c r="AI5" s="61"/>
      <c r="AJ5" s="61"/>
      <c r="AK5" s="61"/>
      <c r="AL5" s="61"/>
      <c r="AM5" s="61"/>
      <c r="AN5" s="61"/>
      <c r="AO5" s="61"/>
      <c r="AP5" s="61"/>
      <c r="AQ5" s="61"/>
      <c r="AR5" s="61"/>
      <c r="AS5" s="61"/>
      <c r="AT5" s="61"/>
      <c r="AX5" s="21">
        <v>0.35</v>
      </c>
      <c r="AY5" s="22">
        <f>'1.1-MoSES Variable Load Results'!C23</f>
        <v>32.099124563180098</v>
      </c>
      <c r="AZ5" s="22">
        <f>'1.2-YACOP Variable Load Results'!B24</f>
        <v>9.7464863666455699</v>
      </c>
      <c r="BA5" s="22">
        <f>'1.3-AESOPT Variable Load Result'!C24</f>
        <v>29.6</v>
      </c>
      <c r="BB5" s="22">
        <f>'1.4-HOPP Variable Load Results'!B5</f>
        <v>30.143999999999998</v>
      </c>
      <c r="BC5" s="23">
        <f t="shared" ref="BC5:BC17" si="0">AVERAGE(AY5:BB5)</f>
        <v>25.39740273245642</v>
      </c>
      <c r="BD5" s="22">
        <f t="shared" ref="BD5:BD17" si="1">_xlfn.STDEV.P(AY5:BB5)</f>
        <v>9.0837253921425383</v>
      </c>
      <c r="BE5" s="22"/>
    </row>
    <row r="6" spans="2:57" ht="34" x14ac:dyDescent="0.2">
      <c r="B6" s="61"/>
      <c r="C6" s="61"/>
      <c r="D6" s="61"/>
      <c r="E6" s="61"/>
      <c r="F6" s="61"/>
      <c r="G6" s="61"/>
      <c r="H6" s="61"/>
      <c r="I6" s="61"/>
      <c r="J6" s="61"/>
      <c r="K6" s="61"/>
      <c r="L6" s="61"/>
      <c r="M6" s="61"/>
      <c r="N6" s="61"/>
      <c r="O6" s="61"/>
      <c r="P6" s="37"/>
      <c r="Q6" s="61"/>
      <c r="R6" s="61"/>
      <c r="S6" s="61"/>
      <c r="T6" s="61"/>
      <c r="U6" s="61"/>
      <c r="V6" s="61"/>
      <c r="W6" s="61"/>
      <c r="X6" s="61"/>
      <c r="Y6" s="61"/>
      <c r="Z6" s="61"/>
      <c r="AA6" s="61"/>
      <c r="AB6" s="61"/>
      <c r="AC6" s="61"/>
      <c r="AD6" s="61"/>
      <c r="AG6" s="61"/>
      <c r="AH6" s="61"/>
      <c r="AI6" s="61"/>
      <c r="AJ6" s="61"/>
      <c r="AK6" s="61"/>
      <c r="AL6" s="61"/>
      <c r="AM6" s="61"/>
      <c r="AN6" s="61"/>
      <c r="AO6" s="61"/>
      <c r="AP6" s="61"/>
      <c r="AQ6" s="61"/>
      <c r="AR6" s="61"/>
      <c r="AS6" s="61"/>
      <c r="AT6" s="61"/>
      <c r="AX6" s="32">
        <v>0.4</v>
      </c>
      <c r="AY6" s="22">
        <f>'1.1-MoSES Variable Load Results'!C24</f>
        <v>13.2669943114097</v>
      </c>
      <c r="AZ6" s="22">
        <f>'1.2-YACOP Variable Load Results'!B25</f>
        <v>-11.418874055158</v>
      </c>
      <c r="BA6" s="22">
        <f>'1.3-AESOPT Variable Load Result'!C25</f>
        <v>8.9</v>
      </c>
      <c r="BB6" s="22">
        <f>'1.4-HOPP Variable Load Results'!B6</f>
        <v>7.4287671942470004</v>
      </c>
      <c r="BC6" s="23">
        <f t="shared" si="0"/>
        <v>4.5442218626246751</v>
      </c>
      <c r="BD6" s="22">
        <f t="shared" si="1"/>
        <v>9.4630940424608756</v>
      </c>
      <c r="BE6" s="22"/>
    </row>
    <row r="7" spans="2:57" ht="34" x14ac:dyDescent="0.2">
      <c r="B7" s="61"/>
      <c r="C7" s="61"/>
      <c r="D7" s="61"/>
      <c r="E7" s="61"/>
      <c r="F7" s="61"/>
      <c r="G7" s="61"/>
      <c r="H7" s="61"/>
      <c r="I7" s="61"/>
      <c r="J7" s="61"/>
      <c r="K7" s="61"/>
      <c r="L7" s="61"/>
      <c r="M7" s="61"/>
      <c r="N7" s="61"/>
      <c r="O7" s="61"/>
      <c r="P7" s="37"/>
      <c r="Q7" s="61"/>
      <c r="R7" s="61"/>
      <c r="S7" s="61"/>
      <c r="T7" s="61"/>
      <c r="U7" s="61"/>
      <c r="V7" s="61"/>
      <c r="W7" s="61"/>
      <c r="X7" s="61"/>
      <c r="Y7" s="61"/>
      <c r="Z7" s="61"/>
      <c r="AA7" s="61"/>
      <c r="AB7" s="61"/>
      <c r="AC7" s="61"/>
      <c r="AD7" s="61"/>
      <c r="AG7" s="61"/>
      <c r="AH7" s="61"/>
      <c r="AI7" s="61"/>
      <c r="AJ7" s="61"/>
      <c r="AK7" s="61"/>
      <c r="AL7" s="61"/>
      <c r="AM7" s="61"/>
      <c r="AN7" s="61"/>
      <c r="AO7" s="61"/>
      <c r="AP7" s="61"/>
      <c r="AQ7" s="61"/>
      <c r="AR7" s="61"/>
      <c r="AS7" s="61"/>
      <c r="AT7" s="61"/>
      <c r="AX7" s="32">
        <v>0.45</v>
      </c>
      <c r="AY7" s="22">
        <f>'1.1-MoSES Variable Load Results'!C25</f>
        <v>-8.4830810461125203</v>
      </c>
      <c r="AZ7" s="22">
        <f>'1.2-YACOP Variable Load Results'!B26</f>
        <v>-33.064860639999999</v>
      </c>
      <c r="BA7" s="22">
        <f>'1.3-AESOPT Variable Load Result'!C26</f>
        <v>-23.6</v>
      </c>
      <c r="BB7" s="22">
        <f>'1.4-HOPP Variable Load Results'!B7</f>
        <v>-17.1689790547934</v>
      </c>
      <c r="BC7" s="23">
        <f t="shared" si="0"/>
        <v>-20.579230185226479</v>
      </c>
      <c r="BD7" s="22">
        <f t="shared" si="1"/>
        <v>8.9855808784869691</v>
      </c>
      <c r="BE7" s="22"/>
    </row>
    <row r="8" spans="2:57" x14ac:dyDescent="0.2">
      <c r="AX8" s="32">
        <v>0.5</v>
      </c>
      <c r="AY8" s="22">
        <f>'1.1-MoSES Variable Load Results'!C26</f>
        <v>-23.884389898170401</v>
      </c>
      <c r="AZ8" s="22">
        <f>'1.2-YACOP Variable Load Results'!B27</f>
        <v>-58.632921852334697</v>
      </c>
      <c r="BA8" s="22">
        <f>'1.3-AESOPT Variable Load Result'!C27</f>
        <v>-58.1</v>
      </c>
      <c r="BB8" s="22">
        <f>'1.4-HOPP Variable Load Results'!B8</f>
        <v>-40.280826773456504</v>
      </c>
      <c r="BC8" s="23">
        <f t="shared" si="0"/>
        <v>-45.224534630990405</v>
      </c>
      <c r="BD8" s="22">
        <f t="shared" si="1"/>
        <v>14.364926739670667</v>
      </c>
      <c r="BE8" s="22"/>
    </row>
    <row r="9" spans="2:57" x14ac:dyDescent="0.2">
      <c r="AX9" s="32">
        <v>0.55000000000000004</v>
      </c>
      <c r="AY9" s="22">
        <f>'1.1-MoSES Variable Load Results'!C27</f>
        <v>-38.537711357263603</v>
      </c>
      <c r="AZ9" s="22">
        <f>'1.2-YACOP Variable Load Results'!B28</f>
        <v>-80.950345380000002</v>
      </c>
      <c r="BA9" s="22">
        <f>'1.3-AESOPT Variable Load Result'!C28</f>
        <v>-74.900000000000006</v>
      </c>
      <c r="BB9" s="22">
        <f>'1.4-HOPP Variable Load Results'!B9</f>
        <v>-71.894066900287399</v>
      </c>
      <c r="BC9" s="23">
        <f t="shared" si="0"/>
        <v>-66.570530909387756</v>
      </c>
      <c r="BD9" s="22">
        <f t="shared" si="1"/>
        <v>16.510134213787087</v>
      </c>
      <c r="BE9" s="22"/>
    </row>
    <row r="10" spans="2:57" x14ac:dyDescent="0.2">
      <c r="AX10" s="32">
        <v>0.6</v>
      </c>
      <c r="AY10" s="22">
        <f>'1.1-MoSES Variable Load Results'!C28</f>
        <v>-65.109897690921997</v>
      </c>
      <c r="AZ10" s="22">
        <f>'1.2-YACOP Variable Load Results'!B29</f>
        <v>-101.615861097528</v>
      </c>
      <c r="BA10" s="22">
        <f>'1.3-AESOPT Variable Load Result'!C29</f>
        <v>-75</v>
      </c>
      <c r="BB10" s="22">
        <f>'1.4-HOPP Variable Load Results'!B10</f>
        <v>-86.545265424222094</v>
      </c>
      <c r="BC10" s="23">
        <f t="shared" si="0"/>
        <v>-82.067756053168011</v>
      </c>
      <c r="BD10" s="22">
        <f t="shared" si="1"/>
        <v>13.598700644310723</v>
      </c>
      <c r="BE10" s="22"/>
    </row>
    <row r="11" spans="2:57" x14ac:dyDescent="0.2">
      <c r="AX11" s="32">
        <v>0.65</v>
      </c>
      <c r="AY11" s="22">
        <f>'1.1-MoSES Variable Load Results'!C29</f>
        <v>-73.144651933000205</v>
      </c>
      <c r="AZ11" s="22">
        <f>'1.2-YACOP Variable Load Results'!B30</f>
        <v>-114.6297283</v>
      </c>
      <c r="BA11" s="22">
        <f>'1.3-AESOPT Variable Load Result'!C30</f>
        <v>-81.3</v>
      </c>
      <c r="BB11" s="22">
        <f>'1.4-HOPP Variable Load Results'!B11</f>
        <v>-106.57953377058401</v>
      </c>
      <c r="BC11" s="23">
        <f t="shared" si="0"/>
        <v>-93.913478500896062</v>
      </c>
      <c r="BD11" s="22">
        <f t="shared" si="1"/>
        <v>17.175825735125244</v>
      </c>
      <c r="BE11" s="22"/>
    </row>
    <row r="12" spans="2:57" x14ac:dyDescent="0.2">
      <c r="AX12" s="32">
        <v>0.7</v>
      </c>
      <c r="AY12" s="22">
        <f>'1.1-MoSES Variable Load Results'!C30</f>
        <v>-94.753308840727797</v>
      </c>
      <c r="AZ12" s="22">
        <f>'1.2-YACOP Variable Load Results'!B31</f>
        <v>-126.29845764325</v>
      </c>
      <c r="BA12" s="22">
        <f>'1.3-AESOPT Variable Load Result'!C31</f>
        <v>-91</v>
      </c>
      <c r="BB12" s="22">
        <f>'1.4-HOPP Variable Load Results'!B12</f>
        <v>-118.587343244857</v>
      </c>
      <c r="BC12" s="23">
        <f t="shared" si="0"/>
        <v>-107.6597774322087</v>
      </c>
      <c r="BD12" s="22">
        <f t="shared" si="1"/>
        <v>15.09086818404454</v>
      </c>
      <c r="BE12" s="22"/>
    </row>
    <row r="13" spans="2:57" x14ac:dyDescent="0.2">
      <c r="AX13" s="32">
        <v>0.75</v>
      </c>
      <c r="AY13" s="22">
        <f>'1.1-MoSES Variable Load Results'!C31</f>
        <v>-111.344255944986</v>
      </c>
      <c r="AZ13" s="22">
        <f>'1.2-YACOP Variable Load Results'!B32</f>
        <v>-138.4348234</v>
      </c>
      <c r="BA13" s="22">
        <f>'1.3-AESOPT Variable Load Result'!C32</f>
        <v>-101.9</v>
      </c>
      <c r="BB13" s="22">
        <f>'1.4-HOPP Variable Load Results'!B13</f>
        <v>-130.67500000000001</v>
      </c>
      <c r="BC13" s="23">
        <f t="shared" si="0"/>
        <v>-120.5885198362465</v>
      </c>
      <c r="BD13" s="22">
        <f t="shared" si="1"/>
        <v>14.619719743761094</v>
      </c>
      <c r="BE13" s="22"/>
    </row>
    <row r="14" spans="2:57" x14ac:dyDescent="0.2">
      <c r="AX14" s="32">
        <v>0.8</v>
      </c>
      <c r="AY14" s="22">
        <f>'1.1-MoSES Variable Load Results'!C32</f>
        <v>-131.78486854785999</v>
      </c>
      <c r="AZ14" s="22">
        <f>'1.2-YACOP Variable Load Results'!B33</f>
        <v>-158.05598549999999</v>
      </c>
      <c r="BA14" s="22">
        <f>'1.3-AESOPT Variable Load Result'!C33</f>
        <v>-119.8</v>
      </c>
      <c r="BB14" s="22">
        <f>'1.4-HOPP Variable Load Results'!B14</f>
        <v>-155.56200000000001</v>
      </c>
      <c r="BC14" s="23">
        <f t="shared" si="0"/>
        <v>-141.300713511965</v>
      </c>
      <c r="BD14" s="22">
        <f t="shared" si="1"/>
        <v>16.100896082138679</v>
      </c>
      <c r="BE14" s="22"/>
    </row>
    <row r="15" spans="2:57" x14ac:dyDescent="0.2">
      <c r="AX15" s="32">
        <v>0.85</v>
      </c>
      <c r="AY15" s="22">
        <f>'1.1-MoSES Variable Load Results'!C33</f>
        <v>-154.419170601182</v>
      </c>
      <c r="AZ15" s="22">
        <f>'1.2-YACOP Variable Load Results'!B34</f>
        <v>-194.29919814461999</v>
      </c>
      <c r="BA15" s="22">
        <f>'1.3-AESOPT Variable Load Result'!C34</f>
        <v>-145.30000000000001</v>
      </c>
      <c r="BB15" s="22">
        <f>'1.4-HOPP Variable Load Results'!B15</f>
        <v>-190.18600000000001</v>
      </c>
      <c r="BC15" s="23">
        <f t="shared" si="0"/>
        <v>-171.05109218645049</v>
      </c>
      <c r="BD15" s="22">
        <f t="shared" si="1"/>
        <v>21.484638070543191</v>
      </c>
      <c r="BE15" s="22"/>
    </row>
    <row r="16" spans="2:57" x14ac:dyDescent="0.2">
      <c r="AX16" s="32">
        <v>0.9</v>
      </c>
      <c r="AY16" s="22">
        <f>'1.1-MoSES Variable Load Results'!C34</f>
        <v>-213.98126068667901</v>
      </c>
      <c r="AZ16" s="22">
        <f>'1.2-YACOP Variable Load Results'!B35</f>
        <v>-273.22330319999998</v>
      </c>
      <c r="BA16" s="22">
        <f>'1.3-AESOPT Variable Load Result'!C35</f>
        <v>-191.3</v>
      </c>
      <c r="BB16" s="22">
        <f>'1.4-HOPP Variable Load Results'!B16</f>
        <v>-280.773102677412</v>
      </c>
      <c r="BC16" s="23">
        <f t="shared" si="0"/>
        <v>-239.81941664102277</v>
      </c>
      <c r="BD16" s="22">
        <f t="shared" si="1"/>
        <v>38.127313475769149</v>
      </c>
      <c r="BE16" s="22"/>
    </row>
    <row r="17" spans="50:57" x14ac:dyDescent="0.2">
      <c r="AX17" s="32">
        <v>0.95</v>
      </c>
      <c r="AY17" s="22">
        <f>'1.1-MoSES Variable Load Results'!C35</f>
        <v>-374.65523729588801</v>
      </c>
      <c r="AZ17" s="22">
        <f>'1.2-YACOP Variable Load Results'!B36</f>
        <v>-488.09351056124802</v>
      </c>
      <c r="BA17" s="22">
        <f>'1.3-AESOPT Variable Load Result'!C36</f>
        <v>-385.8</v>
      </c>
      <c r="BB17" s="22">
        <f>'1.4-HOPP Variable Load Results'!B17</f>
        <v>-415.67016496159403</v>
      </c>
      <c r="BC17" s="23">
        <f t="shared" si="0"/>
        <v>-416.05472820468253</v>
      </c>
      <c r="BD17" s="22">
        <f t="shared" si="1"/>
        <v>44.212556131010523</v>
      </c>
      <c r="BE17" s="22"/>
    </row>
    <row r="19" spans="50:57" x14ac:dyDescent="0.2">
      <c r="AY19" t="s">
        <v>4</v>
      </c>
    </row>
    <row r="20" spans="50:57" x14ac:dyDescent="0.2">
      <c r="AX20" s="20" t="s">
        <v>0</v>
      </c>
      <c r="AY20" s="19" t="s">
        <v>64</v>
      </c>
      <c r="AZ20" s="19" t="s">
        <v>65</v>
      </c>
      <c r="BA20" s="19" t="s">
        <v>66</v>
      </c>
      <c r="BB20" s="19" t="s">
        <v>67</v>
      </c>
      <c r="BC20" s="19" t="s">
        <v>2</v>
      </c>
    </row>
    <row r="21" spans="50:57" x14ac:dyDescent="0.2">
      <c r="AX21" s="32">
        <v>0.3</v>
      </c>
      <c r="AY21" s="32">
        <f>ABS((AY4-$BC4)/$BC4)</f>
        <v>0.10888522377259259</v>
      </c>
      <c r="AZ21" s="32">
        <f t="shared" ref="AZ21:BB21" si="2">ABS((AZ4-$BC4)/$BC4)</f>
        <v>0.17339629598462297</v>
      </c>
      <c r="BA21" s="32">
        <f t="shared" si="2"/>
        <v>7.093576481628323E-3</v>
      </c>
      <c r="BB21" s="32">
        <f t="shared" si="2"/>
        <v>5.7417495730402286E-2</v>
      </c>
      <c r="BC21" s="41">
        <f>AVERAGE(AY21:BB21)</f>
        <v>8.6698147992311542E-2</v>
      </c>
    </row>
    <row r="22" spans="50:57" x14ac:dyDescent="0.2">
      <c r="AX22" s="32">
        <v>0.35</v>
      </c>
      <c r="AY22" s="32">
        <f t="shared" ref="AY22:BB34" si="3">ABS((AY5-$BC5)/$BC5)</f>
        <v>0.26387429853838018</v>
      </c>
      <c r="AZ22" s="32">
        <f t="shared" si="3"/>
        <v>0.61624082315353768</v>
      </c>
      <c r="BA22" s="32">
        <f t="shared" si="3"/>
        <v>0.16547350576808798</v>
      </c>
      <c r="BB22" s="32">
        <f t="shared" si="3"/>
        <v>0.18689301884706894</v>
      </c>
      <c r="BC22" s="41">
        <f t="shared" ref="BC22:BC34" si="4">AVERAGE(AY22:BB22)</f>
        <v>0.30812041157676873</v>
      </c>
    </row>
    <row r="23" spans="50:57" x14ac:dyDescent="0.2">
      <c r="AX23" s="32">
        <v>0.4</v>
      </c>
      <c r="AY23" s="32">
        <f>ABS((AY6-$BC6)/$BC6)</f>
        <v>1.919530496635321</v>
      </c>
      <c r="AZ23" s="32">
        <f t="shared" si="3"/>
        <v>3.5128337480781862</v>
      </c>
      <c r="BA23" s="32">
        <f t="shared" si="3"/>
        <v>0.95853113449427674</v>
      </c>
      <c r="BB23" s="32">
        <f t="shared" si="3"/>
        <v>0.63477211694858904</v>
      </c>
      <c r="BC23" s="41">
        <f>AVERAGE(AY23:BB23)</f>
        <v>1.7564168740390933</v>
      </c>
    </row>
    <row r="24" spans="50:57" x14ac:dyDescent="0.2">
      <c r="AX24" s="32">
        <v>0.45</v>
      </c>
      <c r="AY24" s="32">
        <f t="shared" si="3"/>
        <v>0.58778433548003184</v>
      </c>
      <c r="AZ24" s="32">
        <f t="shared" si="3"/>
        <v>0.60671027742022965</v>
      </c>
      <c r="BA24" s="32">
        <f t="shared" si="3"/>
        <v>0.14678730873723783</v>
      </c>
      <c r="BB24" s="32">
        <f>ABS((BB7-$BC7)/$BC7)</f>
        <v>0.16571325067743528</v>
      </c>
      <c r="BC24" s="41">
        <f t="shared" si="4"/>
        <v>0.3767487930787336</v>
      </c>
    </row>
    <row r="25" spans="50:57" x14ac:dyDescent="0.2">
      <c r="AX25" s="32">
        <v>0.5</v>
      </c>
      <c r="AY25" s="32">
        <f t="shared" si="3"/>
        <v>0.47187096355871688</v>
      </c>
      <c r="AZ25" s="32">
        <f t="shared" si="3"/>
        <v>0.29648480256900439</v>
      </c>
      <c r="BA25" s="32">
        <f t="shared" si="3"/>
        <v>0.28470089242635566</v>
      </c>
      <c r="BB25" s="32">
        <f t="shared" si="3"/>
        <v>0.10931473143664354</v>
      </c>
      <c r="BC25" s="41">
        <f t="shared" si="4"/>
        <v>0.29059284749768011</v>
      </c>
    </row>
    <row r="26" spans="50:57" x14ac:dyDescent="0.2">
      <c r="AX26" s="32">
        <v>0.55000000000000004</v>
      </c>
      <c r="AY26" s="32">
        <f t="shared" si="3"/>
        <v>0.4210995341208999</v>
      </c>
      <c r="AZ26" s="32">
        <f t="shared" si="3"/>
        <v>0.21600870947214285</v>
      </c>
      <c r="BA26" s="32">
        <f t="shared" si="3"/>
        <v>0.12512246750667916</v>
      </c>
      <c r="BB26" s="32">
        <f t="shared" si="3"/>
        <v>7.9968357142077701E-2</v>
      </c>
      <c r="BC26" s="41">
        <f t="shared" si="4"/>
        <v>0.21054976706044992</v>
      </c>
    </row>
    <row r="27" spans="50:57" x14ac:dyDescent="0.2">
      <c r="AX27" s="32">
        <v>0.6</v>
      </c>
      <c r="AY27" s="32">
        <f t="shared" si="3"/>
        <v>0.20663241177521388</v>
      </c>
      <c r="AZ27" s="32">
        <f t="shared" si="3"/>
        <v>0.23819470623390321</v>
      </c>
      <c r="BA27" s="32">
        <f t="shared" si="3"/>
        <v>8.6120985793606081E-2</v>
      </c>
      <c r="BB27" s="32">
        <f t="shared" si="3"/>
        <v>5.4558691334917281E-2</v>
      </c>
      <c r="BC27" s="41">
        <f t="shared" si="4"/>
        <v>0.14637669878441012</v>
      </c>
    </row>
    <row r="28" spans="50:57" x14ac:dyDescent="0.2">
      <c r="AX28" s="32">
        <v>0.65</v>
      </c>
      <c r="AY28" s="32">
        <f t="shared" si="3"/>
        <v>0.22114851775720026</v>
      </c>
      <c r="AZ28" s="32">
        <f t="shared" si="3"/>
        <v>0.22058867512724784</v>
      </c>
      <c r="BA28" s="32">
        <f t="shared" si="3"/>
        <v>0.13430956559420504</v>
      </c>
      <c r="BB28" s="32">
        <f t="shared" si="3"/>
        <v>0.13486940822415702</v>
      </c>
      <c r="BC28" s="41">
        <f t="shared" si="4"/>
        <v>0.17772904167570255</v>
      </c>
    </row>
    <row r="29" spans="50:57" x14ac:dyDescent="0.2">
      <c r="AX29" s="32">
        <v>0.7</v>
      </c>
      <c r="AY29" s="32">
        <f t="shared" si="3"/>
        <v>0.11988199213590106</v>
      </c>
      <c r="AZ29" s="32">
        <f t="shared" si="3"/>
        <v>0.17312575462807106</v>
      </c>
      <c r="BA29" s="32">
        <f t="shared" si="3"/>
        <v>0.15474467651299986</v>
      </c>
      <c r="BB29" s="32">
        <f t="shared" si="3"/>
        <v>0.10150091402082988</v>
      </c>
      <c r="BC29" s="41">
        <f t="shared" si="4"/>
        <v>0.13731333432445045</v>
      </c>
    </row>
    <row r="30" spans="50:57" x14ac:dyDescent="0.2">
      <c r="AX30" s="32">
        <v>0.75</v>
      </c>
      <c r="AY30" s="32">
        <f t="shared" si="3"/>
        <v>7.6659568454889193E-2</v>
      </c>
      <c r="AZ30" s="32">
        <f t="shared" si="3"/>
        <v>0.14799338766234074</v>
      </c>
      <c r="BA30" s="32">
        <f t="shared" si="3"/>
        <v>0.15497760368586183</v>
      </c>
      <c r="BB30" s="32">
        <f t="shared" si="3"/>
        <v>8.3643784478410282E-2</v>
      </c>
      <c r="BC30" s="41">
        <f t="shared" si="4"/>
        <v>0.11581858607037551</v>
      </c>
    </row>
    <row r="31" spans="50:57" x14ac:dyDescent="0.2">
      <c r="AX31" s="32">
        <v>0.8</v>
      </c>
      <c r="AY31" s="32">
        <f t="shared" si="3"/>
        <v>6.734463491084379E-2</v>
      </c>
      <c r="AZ31" s="32">
        <f t="shared" si="3"/>
        <v>0.11857882081123529</v>
      </c>
      <c r="BA31" s="32">
        <f t="shared" si="3"/>
        <v>0.15216280921429584</v>
      </c>
      <c r="BB31" s="32">
        <f t="shared" si="3"/>
        <v>0.10092862331390422</v>
      </c>
      <c r="BC31" s="41">
        <f t="shared" si="4"/>
        <v>0.10975372206256979</v>
      </c>
    </row>
    <row r="32" spans="50:57" x14ac:dyDescent="0.2">
      <c r="AX32" s="32">
        <v>0.85</v>
      </c>
      <c r="AY32" s="32">
        <f t="shared" si="3"/>
        <v>9.7233647401322787E-2</v>
      </c>
      <c r="AZ32" s="32">
        <f t="shared" si="3"/>
        <v>0.13591322721768076</v>
      </c>
      <c r="BA32" s="32">
        <f t="shared" si="3"/>
        <v>0.15054620147283868</v>
      </c>
      <c r="BB32" s="32">
        <f t="shared" si="3"/>
        <v>0.11186662165648105</v>
      </c>
      <c r="BC32" s="41">
        <f t="shared" si="4"/>
        <v>0.12388992443708081</v>
      </c>
    </row>
    <row r="33" spans="2:55" x14ac:dyDescent="0.2">
      <c r="AX33" s="32">
        <v>0.9</v>
      </c>
      <c r="AY33" s="32">
        <f t="shared" si="3"/>
        <v>0.10774005006033346</v>
      </c>
      <c r="AZ33" s="32">
        <f t="shared" si="3"/>
        <v>0.13928766497242509</v>
      </c>
      <c r="BA33" s="32">
        <f t="shared" si="3"/>
        <v>0.20231646511612428</v>
      </c>
      <c r="BB33" s="32">
        <f t="shared" si="3"/>
        <v>0.17076885020403229</v>
      </c>
      <c r="BC33" s="41">
        <f t="shared" si="4"/>
        <v>0.15502825758822877</v>
      </c>
    </row>
    <row r="34" spans="2:55" x14ac:dyDescent="0.2">
      <c r="AX34" s="32">
        <v>0.95</v>
      </c>
      <c r="AY34" s="32">
        <f t="shared" si="3"/>
        <v>9.9504916306173072E-2</v>
      </c>
      <c r="AZ34" s="32">
        <f t="shared" si="3"/>
        <v>0.17314737094184698</v>
      </c>
      <c r="BA34" s="32">
        <f t="shared" si="3"/>
        <v>7.2718145363314765E-2</v>
      </c>
      <c r="BB34" s="32">
        <f t="shared" si="3"/>
        <v>9.2430927235927858E-4</v>
      </c>
      <c r="BC34" s="41">
        <f t="shared" si="4"/>
        <v>8.657368547092352E-2</v>
      </c>
    </row>
    <row r="35" spans="2:55" x14ac:dyDescent="0.2">
      <c r="AG35" s="60" t="s">
        <v>25</v>
      </c>
      <c r="AH35" s="60"/>
      <c r="AI35" s="60"/>
      <c r="AJ35" s="60"/>
      <c r="AK35" s="60"/>
      <c r="AL35" s="60"/>
      <c r="AM35" s="60"/>
      <c r="AN35" s="60"/>
      <c r="AO35" s="60"/>
      <c r="AP35" s="60"/>
      <c r="AQ35" s="60"/>
      <c r="AR35" s="60"/>
      <c r="AS35" s="60"/>
      <c r="AT35" s="60"/>
      <c r="AX35" s="20" t="s">
        <v>5</v>
      </c>
      <c r="AY35" s="42">
        <f>AVERAGE(AY21:AY34)</f>
        <v>0.34065647077913003</v>
      </c>
      <c r="AZ35" s="42">
        <f t="shared" ref="AZ35:BB35" si="5">AVERAGE(AZ21:AZ34)</f>
        <v>0.48346459030517674</v>
      </c>
      <c r="BA35" s="42">
        <f t="shared" si="5"/>
        <v>0.19968609558339373</v>
      </c>
      <c r="BB35" s="42">
        <f t="shared" si="5"/>
        <v>0.14236715523480772</v>
      </c>
      <c r="BC35" s="42">
        <f>AVERAGE(BC21:BC34)</f>
        <v>0.29154357797562697</v>
      </c>
    </row>
    <row r="36" spans="2:55" x14ac:dyDescent="0.2">
      <c r="B36" s="60" t="s">
        <v>34</v>
      </c>
      <c r="C36" s="60"/>
      <c r="D36" s="60"/>
      <c r="E36" s="60"/>
      <c r="F36" s="60"/>
      <c r="G36" s="60"/>
      <c r="H36" s="60"/>
      <c r="I36" s="60"/>
      <c r="J36" s="60"/>
      <c r="K36" s="60"/>
      <c r="L36" s="60"/>
      <c r="M36" s="60"/>
      <c r="N36" s="60"/>
      <c r="O36" s="60"/>
      <c r="Q36" s="60" t="s">
        <v>47</v>
      </c>
      <c r="R36" s="60"/>
      <c r="S36" s="60"/>
      <c r="T36" s="60"/>
      <c r="U36" s="60"/>
      <c r="V36" s="60"/>
      <c r="W36" s="60"/>
      <c r="X36" s="60"/>
      <c r="Y36" s="60"/>
      <c r="Z36" s="60"/>
      <c r="AA36" s="60"/>
      <c r="AB36" s="60"/>
      <c r="AC36" s="60"/>
      <c r="AD36" s="60"/>
      <c r="AG36" s="60"/>
      <c r="AH36" s="60"/>
      <c r="AI36" s="60"/>
      <c r="AJ36" s="60"/>
      <c r="AK36" s="60"/>
      <c r="AL36" s="60"/>
      <c r="AM36" s="60"/>
      <c r="AN36" s="60"/>
      <c r="AO36" s="60"/>
      <c r="AP36" s="60"/>
      <c r="AQ36" s="60"/>
      <c r="AR36" s="60"/>
      <c r="AS36" s="60"/>
      <c r="AT36" s="60"/>
      <c r="BC36" s="42">
        <f>AVERAGE(BC21,BC25:BC34)</f>
        <v>0.14912036481492574</v>
      </c>
    </row>
    <row r="37" spans="2:55" x14ac:dyDescent="0.2">
      <c r="B37" s="60"/>
      <c r="C37" s="60"/>
      <c r="D37" s="60"/>
      <c r="E37" s="60"/>
      <c r="F37" s="60"/>
      <c r="G37" s="60"/>
      <c r="H37" s="60"/>
      <c r="I37" s="60"/>
      <c r="J37" s="60"/>
      <c r="K37" s="60"/>
      <c r="L37" s="60"/>
      <c r="M37" s="60"/>
      <c r="N37" s="60"/>
      <c r="O37" s="60"/>
      <c r="Q37" s="60"/>
      <c r="R37" s="60"/>
      <c r="S37" s="60"/>
      <c r="T37" s="60"/>
      <c r="U37" s="60"/>
      <c r="V37" s="60"/>
      <c r="W37" s="60"/>
      <c r="X37" s="60"/>
      <c r="Y37" s="60"/>
      <c r="Z37" s="60"/>
      <c r="AA37" s="60"/>
      <c r="AB37" s="60"/>
      <c r="AC37" s="60"/>
      <c r="AD37" s="60"/>
      <c r="AG37" s="60"/>
      <c r="AH37" s="60"/>
      <c r="AI37" s="60"/>
      <c r="AJ37" s="60"/>
      <c r="AK37" s="60"/>
      <c r="AL37" s="60"/>
      <c r="AM37" s="60"/>
      <c r="AN37" s="60"/>
      <c r="AO37" s="60"/>
      <c r="AP37" s="60"/>
      <c r="AQ37" s="60"/>
      <c r="AR37" s="60"/>
      <c r="AS37" s="60"/>
      <c r="AT37" s="60"/>
      <c r="AX37" s="20" t="s">
        <v>0</v>
      </c>
      <c r="AY37" s="19" t="s">
        <v>1</v>
      </c>
      <c r="AZ37" s="19" t="s">
        <v>65</v>
      </c>
      <c r="BA37" s="19" t="s">
        <v>66</v>
      </c>
      <c r="BB37" s="19" t="s">
        <v>67</v>
      </c>
      <c r="BC37" s="19" t="s">
        <v>6</v>
      </c>
    </row>
    <row r="38" spans="2:55" x14ac:dyDescent="0.2">
      <c r="B38" s="60"/>
      <c r="C38" s="60"/>
      <c r="D38" s="60"/>
      <c r="E38" s="60"/>
      <c r="F38" s="60"/>
      <c r="G38" s="60"/>
      <c r="H38" s="60"/>
      <c r="I38" s="60"/>
      <c r="J38" s="60"/>
      <c r="K38" s="60"/>
      <c r="L38" s="60"/>
      <c r="M38" s="60"/>
      <c r="N38" s="60"/>
      <c r="O38" s="60"/>
      <c r="Q38" s="60"/>
      <c r="R38" s="60"/>
      <c r="S38" s="60"/>
      <c r="T38" s="60"/>
      <c r="U38" s="60"/>
      <c r="V38" s="60"/>
      <c r="W38" s="60"/>
      <c r="X38" s="60"/>
      <c r="Y38" s="60"/>
      <c r="Z38" s="60"/>
      <c r="AA38" s="60"/>
      <c r="AB38" s="60"/>
      <c r="AC38" s="60"/>
      <c r="AD38" s="60"/>
      <c r="AX38" s="32">
        <v>0.3</v>
      </c>
      <c r="AY38" s="43">
        <f>AY4-$BC4</f>
        <v>3.4165376004428261</v>
      </c>
      <c r="AZ38" s="43">
        <f t="shared" ref="AZ38:BB38" si="6">AZ4-$BC4</f>
        <v>-5.4407287277678726</v>
      </c>
      <c r="BA38" s="43">
        <f t="shared" si="6"/>
        <v>0.22257814174782808</v>
      </c>
      <c r="BB38" s="43">
        <f t="shared" si="6"/>
        <v>1.8016129855772256</v>
      </c>
      <c r="BC38" s="23">
        <f>MAX(AY38:BB38)-MIN(AY38:BB38)</f>
        <v>8.8572663282106987</v>
      </c>
    </row>
    <row r="39" spans="2:55" x14ac:dyDescent="0.2">
      <c r="AX39" s="32">
        <v>0.35</v>
      </c>
      <c r="AY39" s="43">
        <f t="shared" ref="AY39:BB51" si="7">AY5-$BC5</f>
        <v>6.7017218307236774</v>
      </c>
      <c r="AZ39" s="43">
        <f t="shared" si="7"/>
        <v>-15.650916365810851</v>
      </c>
      <c r="BA39" s="43">
        <f t="shared" si="7"/>
        <v>4.202597267543581</v>
      </c>
      <c r="BB39" s="43">
        <f t="shared" si="7"/>
        <v>4.7465972675435779</v>
      </c>
      <c r="BC39" s="23">
        <f t="shared" ref="BC39:BC51" si="8">MAX(AY39:BB39)-MIN(AY39:BB39)</f>
        <v>22.352638196534528</v>
      </c>
    </row>
    <row r="40" spans="2:55" x14ac:dyDescent="0.2">
      <c r="AX40" s="32">
        <v>0.4</v>
      </c>
      <c r="AY40" s="43">
        <f t="shared" si="7"/>
        <v>8.722772448785026</v>
      </c>
      <c r="AZ40" s="43">
        <f t="shared" si="7"/>
        <v>-15.963095917782674</v>
      </c>
      <c r="BA40" s="43">
        <f t="shared" si="7"/>
        <v>4.3557781373753253</v>
      </c>
      <c r="BB40" s="43">
        <f t="shared" si="7"/>
        <v>2.8845453316223253</v>
      </c>
      <c r="BC40" s="23">
        <f t="shared" si="8"/>
        <v>24.6858683665677</v>
      </c>
    </row>
    <row r="41" spans="2:55" x14ac:dyDescent="0.2">
      <c r="AX41" s="32">
        <v>0.45</v>
      </c>
      <c r="AY41" s="43">
        <f t="shared" si="7"/>
        <v>12.096149139113958</v>
      </c>
      <c r="AZ41" s="43">
        <f t="shared" si="7"/>
        <v>-12.485630454773521</v>
      </c>
      <c r="BA41" s="43">
        <f t="shared" si="7"/>
        <v>-3.0207698147735229</v>
      </c>
      <c r="BB41" s="43">
        <f t="shared" si="7"/>
        <v>3.4102511304330783</v>
      </c>
      <c r="BC41" s="23">
        <f t="shared" si="8"/>
        <v>24.581779593887479</v>
      </c>
    </row>
    <row r="42" spans="2:55" x14ac:dyDescent="0.2">
      <c r="AX42" s="32">
        <v>0.5</v>
      </c>
      <c r="AY42" s="43">
        <f t="shared" si="7"/>
        <v>21.340144732820004</v>
      </c>
      <c r="AZ42" s="43">
        <f t="shared" si="7"/>
        <v>-13.408387221344292</v>
      </c>
      <c r="BA42" s="43">
        <f t="shared" si="7"/>
        <v>-12.875465369009596</v>
      </c>
      <c r="BB42" s="43">
        <f t="shared" si="7"/>
        <v>4.9437078575339015</v>
      </c>
      <c r="BC42" s="23">
        <f t="shared" si="8"/>
        <v>34.748531954164292</v>
      </c>
    </row>
    <row r="43" spans="2:55" x14ac:dyDescent="0.2">
      <c r="AX43" s="32">
        <v>0.55000000000000004</v>
      </c>
      <c r="AY43" s="43">
        <f t="shared" si="7"/>
        <v>28.032819552124153</v>
      </c>
      <c r="AZ43" s="43">
        <f t="shared" si="7"/>
        <v>-14.379814470612246</v>
      </c>
      <c r="BA43" s="43">
        <f t="shared" si="7"/>
        <v>-8.3294690906122497</v>
      </c>
      <c r="BB43" s="43">
        <f t="shared" si="7"/>
        <v>-5.3235359908996429</v>
      </c>
      <c r="BC43" s="23">
        <f t="shared" si="8"/>
        <v>42.412634022736398</v>
      </c>
    </row>
    <row r="44" spans="2:55" x14ac:dyDescent="0.2">
      <c r="AX44" s="32">
        <v>0.6</v>
      </c>
      <c r="AY44" s="43">
        <f t="shared" si="7"/>
        <v>16.957858362246014</v>
      </c>
      <c r="AZ44" s="43">
        <f t="shared" si="7"/>
        <v>-19.548105044359986</v>
      </c>
      <c r="BA44" s="43">
        <f t="shared" si="7"/>
        <v>7.0677560531680115</v>
      </c>
      <c r="BB44" s="43">
        <f t="shared" si="7"/>
        <v>-4.477509371054083</v>
      </c>
      <c r="BC44" s="23">
        <f t="shared" si="8"/>
        <v>36.505963406606</v>
      </c>
    </row>
    <row r="45" spans="2:55" x14ac:dyDescent="0.2">
      <c r="AX45" s="32">
        <v>0.65</v>
      </c>
      <c r="AY45" s="43">
        <f t="shared" si="7"/>
        <v>20.768826567895857</v>
      </c>
      <c r="AZ45" s="43">
        <f t="shared" si="7"/>
        <v>-20.716249799103934</v>
      </c>
      <c r="BA45" s="43">
        <f t="shared" si="7"/>
        <v>12.613478500896065</v>
      </c>
      <c r="BB45" s="43">
        <f t="shared" si="7"/>
        <v>-12.666055269687945</v>
      </c>
      <c r="BC45" s="23">
        <f t="shared" si="8"/>
        <v>41.485076366999792</v>
      </c>
    </row>
    <row r="46" spans="2:55" x14ac:dyDescent="0.2">
      <c r="AX46" s="32">
        <v>0.7</v>
      </c>
      <c r="AY46" s="43">
        <f t="shared" si="7"/>
        <v>12.906468591480902</v>
      </c>
      <c r="AZ46" s="43">
        <f t="shared" si="7"/>
        <v>-18.638680211041304</v>
      </c>
      <c r="BA46" s="43">
        <f t="shared" si="7"/>
        <v>16.659777432208699</v>
      </c>
      <c r="BB46" s="43">
        <f t="shared" si="7"/>
        <v>-10.927565812648297</v>
      </c>
      <c r="BC46" s="23">
        <f t="shared" si="8"/>
        <v>35.298457643250003</v>
      </c>
    </row>
    <row r="47" spans="2:55" x14ac:dyDescent="0.2">
      <c r="AX47" s="32">
        <v>0.75</v>
      </c>
      <c r="AY47" s="43">
        <f t="shared" si="7"/>
        <v>9.244263891260502</v>
      </c>
      <c r="AZ47" s="43">
        <f t="shared" si="7"/>
        <v>-17.846303563753494</v>
      </c>
      <c r="BA47" s="43">
        <f t="shared" si="7"/>
        <v>18.688519836246499</v>
      </c>
      <c r="BB47" s="43">
        <f t="shared" si="7"/>
        <v>-10.086480163753507</v>
      </c>
      <c r="BC47" s="23">
        <f t="shared" si="8"/>
        <v>36.534823399999993</v>
      </c>
    </row>
    <row r="48" spans="2:55" x14ac:dyDescent="0.2">
      <c r="AX48" s="32">
        <v>0.8</v>
      </c>
      <c r="AY48" s="43">
        <f t="shared" si="7"/>
        <v>9.515844964105014</v>
      </c>
      <c r="AZ48" s="43">
        <f t="shared" si="7"/>
        <v>-16.755271988034991</v>
      </c>
      <c r="BA48" s="43">
        <f t="shared" si="7"/>
        <v>21.500713511965003</v>
      </c>
      <c r="BB48" s="43">
        <f t="shared" si="7"/>
        <v>-14.261286488035012</v>
      </c>
      <c r="BC48" s="23">
        <f t="shared" si="8"/>
        <v>38.255985499999994</v>
      </c>
    </row>
    <row r="49" spans="50:56" x14ac:dyDescent="0.2">
      <c r="AX49" s="32">
        <v>0.85</v>
      </c>
      <c r="AY49" s="43">
        <f t="shared" si="7"/>
        <v>16.631921585268486</v>
      </c>
      <c r="AZ49" s="43">
        <f t="shared" si="7"/>
        <v>-23.248105958169504</v>
      </c>
      <c r="BA49" s="43">
        <f t="shared" si="7"/>
        <v>25.751092186450478</v>
      </c>
      <c r="BB49" s="43">
        <f t="shared" si="7"/>
        <v>-19.134907813549518</v>
      </c>
      <c r="BC49" s="23">
        <f t="shared" si="8"/>
        <v>48.999198144619982</v>
      </c>
    </row>
    <row r="50" spans="50:56" x14ac:dyDescent="0.2">
      <c r="AX50" s="32">
        <v>0.9</v>
      </c>
      <c r="AY50" s="43">
        <f t="shared" si="7"/>
        <v>25.838155954343762</v>
      </c>
      <c r="AZ50" s="43">
        <f t="shared" si="7"/>
        <v>-33.403886558977206</v>
      </c>
      <c r="BA50" s="43">
        <f t="shared" si="7"/>
        <v>48.519416641022758</v>
      </c>
      <c r="BB50" s="43">
        <f t="shared" si="7"/>
        <v>-40.953686036389229</v>
      </c>
      <c r="BC50" s="23">
        <f t="shared" si="8"/>
        <v>89.473102677411987</v>
      </c>
    </row>
    <row r="51" spans="50:56" x14ac:dyDescent="0.2">
      <c r="AX51" s="32">
        <v>0.95</v>
      </c>
      <c r="AY51" s="43">
        <f t="shared" si="7"/>
        <v>41.399490908794519</v>
      </c>
      <c r="AZ51" s="43">
        <f t="shared" si="7"/>
        <v>-72.038782356565491</v>
      </c>
      <c r="BA51" s="43">
        <f t="shared" si="7"/>
        <v>30.254728204682522</v>
      </c>
      <c r="BB51" s="43">
        <f t="shared" si="7"/>
        <v>0.38456324308850753</v>
      </c>
      <c r="BC51" s="23">
        <f t="shared" si="8"/>
        <v>113.43827326536001</v>
      </c>
    </row>
    <row r="54" spans="50:56" x14ac:dyDescent="0.2">
      <c r="AX54" t="s">
        <v>44</v>
      </c>
    </row>
    <row r="55" spans="50:56" x14ac:dyDescent="0.2">
      <c r="AX55" s="20" t="s">
        <v>0</v>
      </c>
      <c r="AY55" s="19" t="s">
        <v>64</v>
      </c>
      <c r="AZ55" s="19" t="s">
        <v>65</v>
      </c>
      <c r="BA55" s="19" t="s">
        <v>66</v>
      </c>
      <c r="BB55" s="19" t="s">
        <v>67</v>
      </c>
      <c r="BC55" s="19" t="s">
        <v>2</v>
      </c>
      <c r="BD55" s="19" t="s">
        <v>3</v>
      </c>
    </row>
    <row r="56" spans="50:56" x14ac:dyDescent="0.2">
      <c r="AX56" s="32">
        <v>0.3</v>
      </c>
      <c r="AY56" s="22">
        <f>'1.1-MoSES Variable Load Results'!C22</f>
        <v>34.793959458694999</v>
      </c>
      <c r="AZ56" s="22">
        <f>'1.2-YACOP Variable Load Results'!B23</f>
        <v>25.936693130484301</v>
      </c>
      <c r="BA56" s="22">
        <f>'1.3-AESOPT Variable Load Result'!C23</f>
        <v>31.6</v>
      </c>
      <c r="BB56" s="22">
        <f>'1.4-HOPP Variable Load Results'!B4</f>
        <v>33.179034843829399</v>
      </c>
      <c r="BC56" s="23">
        <f>AVERAGE(AY56:BB56)</f>
        <v>31.377421858252173</v>
      </c>
      <c r="BD56" s="22">
        <f>_xlfn.STDEV.P(AY56:BB56)</f>
        <v>3.3380236908754544</v>
      </c>
    </row>
    <row r="57" spans="50:56" x14ac:dyDescent="0.2">
      <c r="AX57" s="32">
        <v>0.35</v>
      </c>
      <c r="AY57" s="22">
        <f>'1.1-MoSES Variable Load Results'!C23</f>
        <v>32.099124563180098</v>
      </c>
      <c r="AZ57" s="22">
        <f>'1.2-YACOP Variable Load Results'!B24</f>
        <v>9.7464863666455699</v>
      </c>
      <c r="BA57" s="22">
        <f>'1.3-AESOPT Variable Load Result'!C24</f>
        <v>29.6</v>
      </c>
      <c r="BB57" s="22">
        <f>'1.4-HOPP Variable Load Results'!B5</f>
        <v>30.143999999999998</v>
      </c>
      <c r="BC57" s="23">
        <f t="shared" ref="BC57" si="9">AVERAGE(AY57:BB57)</f>
        <v>25.39740273245642</v>
      </c>
      <c r="BD57" s="22">
        <f t="shared" ref="BD57:BD69" si="10">_xlfn.STDEV.P(AY57:BB57)</f>
        <v>9.0837253921425383</v>
      </c>
    </row>
    <row r="58" spans="50:56" x14ac:dyDescent="0.2">
      <c r="AX58" s="32">
        <v>0.4</v>
      </c>
      <c r="AY58" s="22">
        <f>'1.1-MoSES Variable Load Results'!C24</f>
        <v>13.2669943114097</v>
      </c>
      <c r="AZ58" s="22">
        <f>'1.2-YACOP Variable Load Results'!B25</f>
        <v>-11.418874055158</v>
      </c>
      <c r="BA58" s="22">
        <f>'1.3-AESOPT Variable Load Result'!C25</f>
        <v>8.9</v>
      </c>
      <c r="BB58" s="22">
        <f>'1.4-HOPP Variable Load Results'!B6</f>
        <v>7.4287671942470004</v>
      </c>
      <c r="BC58" s="23">
        <f>AVERAGE(AY58:BB58)</f>
        <v>4.5442218626246751</v>
      </c>
      <c r="BD58" s="22">
        <f t="shared" si="10"/>
        <v>9.4630940424608756</v>
      </c>
    </row>
    <row r="59" spans="50:56" x14ac:dyDescent="0.2">
      <c r="AX59" s="32">
        <v>0.45</v>
      </c>
      <c r="AY59" s="22">
        <f>'1.1-MoSES Variable Load Results'!C25</f>
        <v>-8.4830810461125203</v>
      </c>
      <c r="AZ59" s="22">
        <f>'1.2-YACOP Variable Load Results'!B26</f>
        <v>-33.064860639999999</v>
      </c>
      <c r="BA59" s="22">
        <f>'1.3-AESOPT Variable Load Result'!C26</f>
        <v>-23.6</v>
      </c>
      <c r="BB59" s="22">
        <f>'1.4-HOPP Variable Load Results'!B7</f>
        <v>-17.1689790547934</v>
      </c>
      <c r="BC59" s="23">
        <f t="shared" ref="BC59:BC69" si="11">AVERAGE(AY59:BB59)</f>
        <v>-20.579230185226479</v>
      </c>
      <c r="BD59" s="22">
        <f t="shared" si="10"/>
        <v>8.9855808784869691</v>
      </c>
    </row>
    <row r="60" spans="50:56" x14ac:dyDescent="0.2">
      <c r="AX60" s="32">
        <v>0.5</v>
      </c>
      <c r="AY60" s="22">
        <f>'1.1-MoSES Variable Load Results'!C26</f>
        <v>-23.884389898170401</v>
      </c>
      <c r="AZ60" s="22">
        <f>'1.2-YACOP Variable Load Results'!B27</f>
        <v>-58.632921852334697</v>
      </c>
      <c r="BA60" s="22">
        <f>'1.3-AESOPT Variable Load Result'!C27</f>
        <v>-58.1</v>
      </c>
      <c r="BB60" s="22">
        <f>'1.4-HOPP Variable Load Results'!B8</f>
        <v>-40.280826773456504</v>
      </c>
      <c r="BC60" s="23">
        <f t="shared" si="11"/>
        <v>-45.224534630990405</v>
      </c>
      <c r="BD60" s="22">
        <f t="shared" si="10"/>
        <v>14.364926739670667</v>
      </c>
    </row>
    <row r="61" spans="50:56" x14ac:dyDescent="0.2">
      <c r="AX61" s="32">
        <v>0.55000000000000004</v>
      </c>
      <c r="AY61" s="22">
        <f>'1.1-MoSES Variable Load Results'!C27</f>
        <v>-38.537711357263603</v>
      </c>
      <c r="AZ61" s="22">
        <f>'1.2-YACOP Variable Load Results'!B28</f>
        <v>-80.950345380000002</v>
      </c>
      <c r="BA61" s="22">
        <f>'1.3-AESOPT Variable Load Result'!C28</f>
        <v>-74.900000000000006</v>
      </c>
      <c r="BB61" s="22">
        <f>'1.4-HOPP Variable Load Results'!B9</f>
        <v>-71.894066900287399</v>
      </c>
      <c r="BC61" s="23">
        <f t="shared" si="11"/>
        <v>-66.570530909387756</v>
      </c>
      <c r="BD61" s="22">
        <f t="shared" si="10"/>
        <v>16.510134213787087</v>
      </c>
    </row>
    <row r="62" spans="50:56" x14ac:dyDescent="0.2">
      <c r="AX62" s="32">
        <v>0.6</v>
      </c>
      <c r="AY62" s="22">
        <f>'1.1-MoSES Variable Load Results'!C28</f>
        <v>-65.109897690921997</v>
      </c>
      <c r="AZ62" s="22">
        <f>'1.2-YACOP Variable Load Results'!B29</f>
        <v>-101.615861097528</v>
      </c>
      <c r="BA62" s="22">
        <f>'1.3-AESOPT Variable Load Result'!C29</f>
        <v>-75</v>
      </c>
      <c r="BB62" s="22">
        <f>'1.4-HOPP Variable Load Results'!B10</f>
        <v>-86.545265424222094</v>
      </c>
      <c r="BC62" s="23">
        <f t="shared" si="11"/>
        <v>-82.067756053168011</v>
      </c>
      <c r="BD62" s="22">
        <f t="shared" si="10"/>
        <v>13.598700644310723</v>
      </c>
    </row>
    <row r="63" spans="50:56" x14ac:dyDescent="0.2">
      <c r="AX63" s="32">
        <v>0.65</v>
      </c>
      <c r="AY63" s="22">
        <f>'1.1-MoSES Variable Load Results'!C29</f>
        <v>-73.144651933000205</v>
      </c>
      <c r="AZ63" s="22">
        <f>'1.2-YACOP Variable Load Results'!B30</f>
        <v>-114.6297283</v>
      </c>
      <c r="BA63" s="22">
        <f>'1.3-AESOPT Variable Load Result'!C30</f>
        <v>-81.3</v>
      </c>
      <c r="BB63" s="22">
        <f>'1.4-HOPP Variable Load Results'!B11</f>
        <v>-106.57953377058401</v>
      </c>
      <c r="BC63" s="23">
        <f t="shared" si="11"/>
        <v>-93.913478500896062</v>
      </c>
      <c r="BD63" s="22">
        <f t="shared" si="10"/>
        <v>17.175825735125244</v>
      </c>
    </row>
    <row r="64" spans="50:56" x14ac:dyDescent="0.2">
      <c r="AX64" s="32">
        <v>0.7</v>
      </c>
      <c r="AY64" s="22">
        <f>'1.1-MoSES Variable Load Results'!C30</f>
        <v>-94.753308840727797</v>
      </c>
      <c r="AZ64" s="22">
        <f>'1.2-YACOP Variable Load Results'!B31</f>
        <v>-126.29845764325</v>
      </c>
      <c r="BA64" s="22">
        <f>'1.3-AESOPT Variable Load Result'!C31</f>
        <v>-91</v>
      </c>
      <c r="BB64" s="22">
        <f>'1.4-HOPP Variable Load Results'!B12</f>
        <v>-118.587343244857</v>
      </c>
      <c r="BC64" s="23">
        <f t="shared" si="11"/>
        <v>-107.6597774322087</v>
      </c>
      <c r="BD64" s="22">
        <f t="shared" si="10"/>
        <v>15.09086818404454</v>
      </c>
    </row>
    <row r="65" spans="2:57" ht="24" x14ac:dyDescent="0.3">
      <c r="O65" s="31"/>
      <c r="P65" s="31"/>
      <c r="Q65" s="31"/>
      <c r="R65" s="31"/>
      <c r="S65" s="31"/>
      <c r="T65" s="31"/>
      <c r="U65" s="31"/>
      <c r="V65" s="31"/>
      <c r="W65" s="31"/>
      <c r="X65" s="31"/>
      <c r="Y65" s="31"/>
      <c r="Z65" s="31"/>
      <c r="AA65" s="31"/>
      <c r="AB65" s="31"/>
      <c r="AC65" s="31"/>
      <c r="AD65" s="31"/>
      <c r="AG65" s="60" t="s">
        <v>26</v>
      </c>
      <c r="AH65" s="60"/>
      <c r="AI65" s="60"/>
      <c r="AJ65" s="60"/>
      <c r="AK65" s="60"/>
      <c r="AL65" s="60"/>
      <c r="AM65" s="60"/>
      <c r="AN65" s="60"/>
      <c r="AO65" s="60"/>
      <c r="AP65" s="60"/>
      <c r="AQ65" s="60"/>
      <c r="AR65" s="60"/>
      <c r="AS65" s="60"/>
      <c r="AT65" s="60"/>
      <c r="AX65" s="32">
        <v>0.75</v>
      </c>
      <c r="AY65" s="22">
        <f>'1.1-MoSES Variable Load Results'!C31</f>
        <v>-111.344255944986</v>
      </c>
      <c r="AZ65" s="22">
        <f>'1.2-YACOP Variable Load Results'!B32</f>
        <v>-138.4348234</v>
      </c>
      <c r="BA65" s="22">
        <f>'1.3-AESOPT Variable Load Result'!C32</f>
        <v>-101.9</v>
      </c>
      <c r="BB65" s="22">
        <f>'1.4-HOPP Variable Load Results'!B13</f>
        <v>-130.67500000000001</v>
      </c>
      <c r="BC65" s="23">
        <f t="shared" si="11"/>
        <v>-120.5885198362465</v>
      </c>
      <c r="BD65" s="22">
        <f t="shared" si="10"/>
        <v>14.619719743761094</v>
      </c>
    </row>
    <row r="66" spans="2:57" x14ac:dyDescent="0.2">
      <c r="AG66" s="60"/>
      <c r="AH66" s="60"/>
      <c r="AI66" s="60"/>
      <c r="AJ66" s="60"/>
      <c r="AK66" s="60"/>
      <c r="AL66" s="60"/>
      <c r="AM66" s="60"/>
      <c r="AN66" s="60"/>
      <c r="AO66" s="60"/>
      <c r="AP66" s="60"/>
      <c r="AQ66" s="60"/>
      <c r="AR66" s="60"/>
      <c r="AS66" s="60"/>
      <c r="AT66" s="60"/>
      <c r="AX66" s="32">
        <v>0.8</v>
      </c>
      <c r="AY66" s="22">
        <f>'1.1-MoSES Variable Load Results'!C32</f>
        <v>-131.78486854785999</v>
      </c>
      <c r="AZ66" s="22">
        <f>'1.2-YACOP Variable Load Results'!B33</f>
        <v>-158.05598549999999</v>
      </c>
      <c r="BA66" s="22">
        <f>'1.3-AESOPT Variable Load Result'!C33</f>
        <v>-119.8</v>
      </c>
      <c r="BB66" s="22">
        <f>'1.4-HOPP Variable Load Results'!B14</f>
        <v>-155.56200000000001</v>
      </c>
      <c r="BC66" s="23">
        <f t="shared" si="11"/>
        <v>-141.300713511965</v>
      </c>
      <c r="BD66" s="22">
        <f t="shared" si="10"/>
        <v>16.100896082138679</v>
      </c>
    </row>
    <row r="67" spans="2:57" x14ac:dyDescent="0.2">
      <c r="AG67" s="60"/>
      <c r="AH67" s="60"/>
      <c r="AI67" s="60"/>
      <c r="AJ67" s="60"/>
      <c r="AK67" s="60"/>
      <c r="AL67" s="60"/>
      <c r="AM67" s="60"/>
      <c r="AN67" s="60"/>
      <c r="AO67" s="60"/>
      <c r="AP67" s="60"/>
      <c r="AQ67" s="60"/>
      <c r="AR67" s="60"/>
      <c r="AS67" s="60"/>
      <c r="AT67" s="60"/>
      <c r="AX67" s="32">
        <v>0.85</v>
      </c>
      <c r="AY67" s="22">
        <f>'1.1-MoSES Variable Load Results'!C33</f>
        <v>-154.419170601182</v>
      </c>
      <c r="AZ67" s="22">
        <f>'1.2-YACOP Variable Load Results'!B34</f>
        <v>-194.29919814461999</v>
      </c>
      <c r="BA67" s="22">
        <f>'1.3-AESOPT Variable Load Result'!C34</f>
        <v>-145.30000000000001</v>
      </c>
      <c r="BB67" s="22">
        <f>'1.4-HOPP Variable Load Results'!B15</f>
        <v>-190.18600000000001</v>
      </c>
      <c r="BC67" s="23">
        <f t="shared" si="11"/>
        <v>-171.05109218645049</v>
      </c>
      <c r="BD67" s="22">
        <f t="shared" si="10"/>
        <v>21.484638070543191</v>
      </c>
    </row>
    <row r="68" spans="2:57" x14ac:dyDescent="0.2">
      <c r="B68" s="60" t="s">
        <v>35</v>
      </c>
      <c r="C68" s="60"/>
      <c r="D68" s="60"/>
      <c r="E68" s="60"/>
      <c r="F68" s="60"/>
      <c r="G68" s="60"/>
      <c r="H68" s="60"/>
      <c r="I68" s="60"/>
      <c r="J68" s="60"/>
      <c r="K68" s="60"/>
      <c r="L68" s="60"/>
      <c r="M68" s="60"/>
      <c r="N68" s="60"/>
      <c r="O68" s="60"/>
      <c r="Q68" s="60" t="s">
        <v>31</v>
      </c>
      <c r="R68" s="60"/>
      <c r="S68" s="60"/>
      <c r="T68" s="60"/>
      <c r="U68" s="60"/>
      <c r="V68" s="60"/>
      <c r="W68" s="60"/>
      <c r="X68" s="60"/>
      <c r="Y68" s="60"/>
      <c r="Z68" s="60"/>
      <c r="AA68" s="60"/>
      <c r="AB68" s="60"/>
      <c r="AC68" s="60"/>
      <c r="AD68" s="60"/>
      <c r="AX68" s="32">
        <v>0.9</v>
      </c>
      <c r="AY68" s="22">
        <f>'1.1-MoSES Variable Load Results'!C34</f>
        <v>-213.98126068667901</v>
      </c>
      <c r="AZ68" s="22">
        <f>'1.2-YACOP Variable Load Results'!B35</f>
        <v>-273.22330319999998</v>
      </c>
      <c r="BA68" s="22">
        <f>'1.3-AESOPT Variable Load Result'!C35</f>
        <v>-191.3</v>
      </c>
      <c r="BB68" s="22">
        <f>'1.4-HOPP Variable Load Results'!B16</f>
        <v>-280.773102677412</v>
      </c>
      <c r="BC68" s="23">
        <f t="shared" si="11"/>
        <v>-239.81941664102277</v>
      </c>
      <c r="BD68" s="22">
        <f t="shared" si="10"/>
        <v>38.127313475769149</v>
      </c>
    </row>
    <row r="69" spans="2:57" x14ac:dyDescent="0.2">
      <c r="B69" s="60"/>
      <c r="C69" s="60"/>
      <c r="D69" s="60"/>
      <c r="E69" s="60"/>
      <c r="F69" s="60"/>
      <c r="G69" s="60"/>
      <c r="H69" s="60"/>
      <c r="I69" s="60"/>
      <c r="J69" s="60"/>
      <c r="K69" s="60"/>
      <c r="L69" s="60"/>
      <c r="M69" s="60"/>
      <c r="N69" s="60"/>
      <c r="O69" s="60"/>
      <c r="Q69" s="60"/>
      <c r="R69" s="60"/>
      <c r="S69" s="60"/>
      <c r="T69" s="60"/>
      <c r="U69" s="60"/>
      <c r="V69" s="60"/>
      <c r="W69" s="60"/>
      <c r="X69" s="60"/>
      <c r="Y69" s="60"/>
      <c r="Z69" s="60"/>
      <c r="AA69" s="60"/>
      <c r="AB69" s="60"/>
      <c r="AC69" s="60"/>
      <c r="AD69" s="60"/>
      <c r="AX69" s="32">
        <v>0.95</v>
      </c>
      <c r="AY69" s="22">
        <f>'1.1-MoSES Variable Load Results'!C35</f>
        <v>-374.65523729588801</v>
      </c>
      <c r="AZ69" s="22">
        <f>'1.2-YACOP Variable Load Results'!B36</f>
        <v>-488.09351056124802</v>
      </c>
      <c r="BA69" s="22">
        <f>'1.3-AESOPT Variable Load Result'!C36</f>
        <v>-385.8</v>
      </c>
      <c r="BB69" s="22">
        <f>'1.4-HOPP Variable Load Results'!B17</f>
        <v>-415.67016496159403</v>
      </c>
      <c r="BC69" s="23">
        <f t="shared" si="11"/>
        <v>-416.05472820468253</v>
      </c>
      <c r="BD69" s="22">
        <f t="shared" si="10"/>
        <v>44.212556131010523</v>
      </c>
    </row>
    <row r="70" spans="2:57" x14ac:dyDescent="0.2">
      <c r="B70" s="60"/>
      <c r="C70" s="60"/>
      <c r="D70" s="60"/>
      <c r="E70" s="60"/>
      <c r="F70" s="60"/>
      <c r="G70" s="60"/>
      <c r="H70" s="60"/>
      <c r="I70" s="60"/>
      <c r="J70" s="60"/>
      <c r="K70" s="60"/>
      <c r="L70" s="60"/>
      <c r="M70" s="60"/>
      <c r="N70" s="60"/>
      <c r="O70" s="60"/>
      <c r="Q70" s="60"/>
      <c r="R70" s="60"/>
      <c r="S70" s="60"/>
      <c r="T70" s="60"/>
      <c r="U70" s="60"/>
      <c r="V70" s="60"/>
      <c r="W70" s="60"/>
      <c r="X70" s="60"/>
      <c r="Y70" s="60"/>
      <c r="Z70" s="60"/>
      <c r="AA70" s="60"/>
      <c r="AB70" s="60"/>
      <c r="AC70" s="60"/>
      <c r="AD70" s="60"/>
      <c r="AX70"/>
    </row>
    <row r="71" spans="2:57" x14ac:dyDescent="0.2">
      <c r="AX71"/>
    </row>
    <row r="72" spans="2:57" x14ac:dyDescent="0.2">
      <c r="AX72" t="s">
        <v>45</v>
      </c>
    </row>
    <row r="73" spans="2:57" x14ac:dyDescent="0.2">
      <c r="AX73" s="20" t="s">
        <v>0</v>
      </c>
      <c r="AY73" s="19" t="s">
        <v>64</v>
      </c>
      <c r="AZ73" s="19" t="s">
        <v>65</v>
      </c>
      <c r="BA73" s="19" t="s">
        <v>66</v>
      </c>
      <c r="BB73" s="19" t="s">
        <v>67</v>
      </c>
      <c r="BC73" s="19" t="s">
        <v>2</v>
      </c>
      <c r="BD73" s="19" t="s">
        <v>3</v>
      </c>
      <c r="BE73" s="19" t="s">
        <v>46</v>
      </c>
    </row>
    <row r="74" spans="2:57" x14ac:dyDescent="0.2">
      <c r="AX74" s="21">
        <v>0.3</v>
      </c>
      <c r="AY74" s="22">
        <f>'1.1-MoSES Variable Load Results'!C4</f>
        <v>34.793959458694999</v>
      </c>
      <c r="AZ74" s="22">
        <f>'1.2-YACOP Variable Load Results'!B4</f>
        <v>25.936693130484301</v>
      </c>
      <c r="BA74" s="22">
        <f>'1.3-AESOPT Variable Load Result'!C4</f>
        <v>31.6</v>
      </c>
      <c r="BB74" s="22"/>
      <c r="BC74" s="23">
        <f>AVERAGE(AY74:BB74)</f>
        <v>30.776884196393098</v>
      </c>
      <c r="BD74" s="22">
        <f>_xlfn.STDEV.P(AY74:BB74)</f>
        <v>3.6625065571567541</v>
      </c>
      <c r="BE74" s="40">
        <f>BC74-BC56</f>
        <v>-0.6005376618590752</v>
      </c>
    </row>
    <row r="75" spans="2:57" x14ac:dyDescent="0.2">
      <c r="AX75" s="21">
        <v>0.35</v>
      </c>
      <c r="AY75" s="22">
        <f>'1.1-MoSES Variable Load Results'!C5</f>
        <v>32.099124563180098</v>
      </c>
      <c r="AZ75" s="22">
        <f>'1.2-YACOP Variable Load Results'!B5</f>
        <v>9.7464863666455699</v>
      </c>
      <c r="BA75" s="22">
        <f>'1.3-AESOPT Variable Load Result'!C5</f>
        <v>29.6</v>
      </c>
      <c r="BB75" s="19"/>
      <c r="BC75" s="23">
        <f t="shared" ref="BC75" si="12">AVERAGE(AY75:BB75)</f>
        <v>23.815203643275225</v>
      </c>
      <c r="BD75" s="22">
        <f t="shared" ref="BD75:BD87" si="13">_xlfn.STDEV.P(AY75:BB75)</f>
        <v>10.000267004864613</v>
      </c>
      <c r="BE75" s="40">
        <f t="shared" ref="BE75:BE87" si="14">BC75-BC57</f>
        <v>-1.582199089181195</v>
      </c>
    </row>
    <row r="76" spans="2:57" x14ac:dyDescent="0.2">
      <c r="AX76" s="21">
        <v>0.4</v>
      </c>
      <c r="AY76" s="22">
        <f>'1.1-MoSES Variable Load Results'!C6</f>
        <v>13.2669943114097</v>
      </c>
      <c r="AZ76" s="22">
        <f>'1.2-YACOP Variable Load Results'!B6</f>
        <v>-11.418874055158</v>
      </c>
      <c r="BA76" s="22">
        <f>'1.3-AESOPT Variable Load Result'!C6</f>
        <v>8.9</v>
      </c>
      <c r="BB76" s="19"/>
      <c r="BC76" s="23">
        <f>AVERAGE(AY76:BB76)</f>
        <v>3.5827067520839004</v>
      </c>
      <c r="BD76" s="22">
        <f t="shared" si="13"/>
        <v>10.75649353851361</v>
      </c>
      <c r="BE76" s="40">
        <f t="shared" si="14"/>
        <v>-0.96151511054077465</v>
      </c>
    </row>
    <row r="77" spans="2:57" x14ac:dyDescent="0.2">
      <c r="AX77" s="21">
        <v>0.45</v>
      </c>
      <c r="AY77" s="22">
        <f>'1.1-MoSES Variable Load Results'!C7</f>
        <v>-8.4830810461125203</v>
      </c>
      <c r="AZ77" s="22">
        <f>'1.2-YACOP Variable Load Results'!B7</f>
        <v>-33.064860639999999</v>
      </c>
      <c r="BA77" s="22">
        <f>'1.3-AESOPT Variable Load Result'!C7</f>
        <v>-23.6</v>
      </c>
      <c r="BB77" s="19"/>
      <c r="BC77" s="23">
        <f t="shared" ref="BC77:BC87" si="15">AVERAGE(AY77:BB77)</f>
        <v>-21.715980562037505</v>
      </c>
      <c r="BD77" s="22">
        <f t="shared" si="13"/>
        <v>10.123507920761497</v>
      </c>
      <c r="BE77" s="40">
        <f t="shared" si="14"/>
        <v>-1.1367503768110261</v>
      </c>
    </row>
    <row r="78" spans="2:57" x14ac:dyDescent="0.2">
      <c r="AX78" s="21">
        <v>0.5</v>
      </c>
      <c r="AY78" s="22">
        <f>'1.1-MoSES Variable Load Results'!C8</f>
        <v>-23.884389898170401</v>
      </c>
      <c r="AZ78" s="22">
        <f>'1.2-YACOP Variable Load Results'!B8</f>
        <v>-58.632921852334697</v>
      </c>
      <c r="BA78" s="22">
        <f>'1.3-AESOPT Variable Load Result'!C8</f>
        <v>-54.1</v>
      </c>
      <c r="BB78" s="19"/>
      <c r="BC78" s="23">
        <f t="shared" si="15"/>
        <v>-45.539103916835039</v>
      </c>
      <c r="BD78" s="22">
        <f t="shared" si="13"/>
        <v>15.423614460786114</v>
      </c>
      <c r="BE78" s="40">
        <f t="shared" si="14"/>
        <v>-0.31456928584463384</v>
      </c>
    </row>
    <row r="79" spans="2:57" x14ac:dyDescent="0.2">
      <c r="AX79" s="21">
        <v>0.55000000000000004</v>
      </c>
      <c r="AY79" s="22">
        <f>'1.1-MoSES Variable Load Results'!C9</f>
        <v>-38.537711357263603</v>
      </c>
      <c r="AZ79" s="22">
        <f>'1.2-YACOP Variable Load Results'!B9</f>
        <v>-80.950345380000002</v>
      </c>
      <c r="BA79" s="22">
        <f>'1.3-AESOPT Variable Load Result'!C9</f>
        <v>-62.7</v>
      </c>
      <c r="BB79" s="19"/>
      <c r="BC79" s="23">
        <f t="shared" si="15"/>
        <v>-60.729352245754534</v>
      </c>
      <c r="BD79" s="22">
        <f t="shared" si="13"/>
        <v>17.370865850903524</v>
      </c>
      <c r="BE79" s="40">
        <f t="shared" si="14"/>
        <v>5.8411786636332224</v>
      </c>
    </row>
    <row r="80" spans="2:57" x14ac:dyDescent="0.2">
      <c r="AX80" s="21">
        <v>0.6</v>
      </c>
      <c r="AY80" s="22">
        <f>'1.1-MoSES Variable Load Results'!C10</f>
        <v>-65.109897690921997</v>
      </c>
      <c r="AZ80" s="22">
        <f>'1.2-YACOP Variable Load Results'!B10</f>
        <v>-101.615861097528</v>
      </c>
      <c r="BA80" s="22">
        <f>'1.3-AESOPT Variable Load Result'!C10</f>
        <v>-72.5</v>
      </c>
      <c r="BB80" s="19"/>
      <c r="BC80" s="23">
        <f t="shared" si="15"/>
        <v>-79.741919596149998</v>
      </c>
      <c r="BD80" s="22">
        <f t="shared" si="13"/>
        <v>15.758709563052061</v>
      </c>
      <c r="BE80" s="40">
        <f t="shared" si="14"/>
        <v>2.3258364570180134</v>
      </c>
    </row>
    <row r="81" spans="33:57" x14ac:dyDescent="0.2">
      <c r="AX81" s="21">
        <v>0.65</v>
      </c>
      <c r="AY81" s="22">
        <f>'1.1-MoSES Variable Load Results'!C11</f>
        <v>-73.144651933000205</v>
      </c>
      <c r="AZ81" s="22">
        <f>'1.2-YACOP Variable Load Results'!B11</f>
        <v>-114.6297283</v>
      </c>
      <c r="BA81" s="22">
        <f>'1.3-AESOPT Variable Load Result'!C11</f>
        <v>-79.8</v>
      </c>
      <c r="BB81" s="19"/>
      <c r="BC81" s="23">
        <f t="shared" si="15"/>
        <v>-89.191460077666747</v>
      </c>
      <c r="BD81" s="22">
        <f t="shared" si="13"/>
        <v>18.191619537335612</v>
      </c>
      <c r="BE81" s="40">
        <f t="shared" si="14"/>
        <v>4.722018423229315</v>
      </c>
    </row>
    <row r="82" spans="33:57" x14ac:dyDescent="0.2">
      <c r="AX82" s="21">
        <v>0.7</v>
      </c>
      <c r="AY82" s="22">
        <f>'1.1-MoSES Variable Load Results'!C12</f>
        <v>-94.753308840727797</v>
      </c>
      <c r="AZ82" s="22">
        <f>'1.2-YACOP Variable Load Results'!B12</f>
        <v>-126.29845764325</v>
      </c>
      <c r="BA82" s="22">
        <f>'1.3-AESOPT Variable Load Result'!C12</f>
        <v>-88.1</v>
      </c>
      <c r="BB82" s="19"/>
      <c r="BC82" s="23">
        <f t="shared" si="15"/>
        <v>-103.0505888279926</v>
      </c>
      <c r="BD82" s="22">
        <f t="shared" si="13"/>
        <v>16.661616227547142</v>
      </c>
      <c r="BE82" s="40">
        <f t="shared" si="14"/>
        <v>4.6091886042161008</v>
      </c>
    </row>
    <row r="83" spans="33:57" x14ac:dyDescent="0.2">
      <c r="AX83" s="21">
        <v>0.75</v>
      </c>
      <c r="AY83" s="22">
        <f>'1.1-MoSES Variable Load Results'!C13</f>
        <v>-111.344255944986</v>
      </c>
      <c r="AZ83" s="22">
        <f>'1.2-YACOP Variable Load Results'!B13</f>
        <v>-138.4348234</v>
      </c>
      <c r="BA83" s="22">
        <f>'1.3-AESOPT Variable Load Result'!C13</f>
        <v>-98.8</v>
      </c>
      <c r="BB83" s="19"/>
      <c r="BC83" s="23">
        <f t="shared" si="15"/>
        <v>-116.19302644832867</v>
      </c>
      <c r="BD83" s="22">
        <f t="shared" si="13"/>
        <v>16.540107577902052</v>
      </c>
      <c r="BE83" s="40">
        <f t="shared" si="14"/>
        <v>4.3954933879178384</v>
      </c>
    </row>
    <row r="84" spans="33:57" x14ac:dyDescent="0.2">
      <c r="AX84" s="21">
        <v>0.8</v>
      </c>
      <c r="AY84" s="22">
        <f>'1.1-MoSES Variable Load Results'!C14</f>
        <v>-128.69463196596899</v>
      </c>
      <c r="AZ84" s="22">
        <f>'1.2-YACOP Variable Load Results'!B14</f>
        <v>-158.05598549999999</v>
      </c>
      <c r="BA84" s="22">
        <f>'1.3-AESOPT Variable Load Result'!C14</f>
        <v>-115</v>
      </c>
      <c r="BB84" s="19"/>
      <c r="BC84" s="23">
        <f t="shared" si="15"/>
        <v>-133.91687248865631</v>
      </c>
      <c r="BD84" s="22">
        <f t="shared" si="13"/>
        <v>17.96122339748711</v>
      </c>
      <c r="BE84" s="40">
        <f t="shared" si="14"/>
        <v>7.3838410233086904</v>
      </c>
    </row>
    <row r="85" spans="33:57" x14ac:dyDescent="0.2">
      <c r="AX85" s="21">
        <v>0.85</v>
      </c>
      <c r="AY85" s="22">
        <f>'1.1-MoSES Variable Load Results'!C15</f>
        <v>-153.71172737467299</v>
      </c>
      <c r="AZ85" s="22">
        <f>'1.2-YACOP Variable Load Results'!B15</f>
        <v>-190.92082310000001</v>
      </c>
      <c r="BA85" s="22">
        <f>'1.3-AESOPT Variable Load Result'!C15</f>
        <v>-138.6</v>
      </c>
      <c r="BB85" s="19"/>
      <c r="BC85" s="23">
        <f t="shared" si="15"/>
        <v>-161.07751682489098</v>
      </c>
      <c r="BD85" s="22">
        <f t="shared" si="13"/>
        <v>21.985726781013913</v>
      </c>
      <c r="BE85" s="40">
        <f t="shared" si="14"/>
        <v>9.9735753615595115</v>
      </c>
    </row>
    <row r="86" spans="33:57" x14ac:dyDescent="0.2">
      <c r="AX86" s="21">
        <v>0.9</v>
      </c>
      <c r="AY86" s="22">
        <f>'1.1-MoSES Variable Load Results'!C16</f>
        <v>-194.890861327625</v>
      </c>
      <c r="AZ86" s="22">
        <f>'1.2-YACOP Variable Load Results'!B16</f>
        <v>-259.02962279378602</v>
      </c>
      <c r="BA86" s="22">
        <f>'1.3-AESOPT Variable Load Result'!C16</f>
        <v>-180.1</v>
      </c>
      <c r="BB86" s="19"/>
      <c r="BC86" s="23">
        <f t="shared" si="15"/>
        <v>-211.34016137380368</v>
      </c>
      <c r="BD86" s="22">
        <f t="shared" si="13"/>
        <v>34.257903638909674</v>
      </c>
      <c r="BE86" s="40">
        <f t="shared" si="14"/>
        <v>28.479255267219088</v>
      </c>
    </row>
    <row r="87" spans="33:57" x14ac:dyDescent="0.2">
      <c r="AX87" s="21">
        <v>0.95</v>
      </c>
      <c r="AY87" s="22">
        <f>'1.1-MoSES Variable Load Results'!C17</f>
        <v>-333.02619389102603</v>
      </c>
      <c r="AZ87" s="22">
        <f>'1.2-YACOP Variable Load Results'!B17</f>
        <v>-451.393129015255</v>
      </c>
      <c r="BA87" s="22">
        <f>'1.3-AESOPT Variable Load Result'!C17</f>
        <v>-297.7</v>
      </c>
      <c r="BB87" s="19"/>
      <c r="BC87" s="23">
        <f t="shared" si="15"/>
        <v>-360.70644096876032</v>
      </c>
      <c r="BD87" s="22">
        <f t="shared" si="13"/>
        <v>65.726917546964827</v>
      </c>
      <c r="BE87" s="40">
        <f t="shared" si="14"/>
        <v>55.348287235922214</v>
      </c>
    </row>
    <row r="88" spans="33:57" x14ac:dyDescent="0.2">
      <c r="AX88"/>
    </row>
    <row r="89" spans="33:57" x14ac:dyDescent="0.2">
      <c r="AX89" t="s">
        <v>46</v>
      </c>
    </row>
    <row r="90" spans="33:57" x14ac:dyDescent="0.2">
      <c r="AX90" s="20" t="s">
        <v>0</v>
      </c>
      <c r="AY90" s="19" t="s">
        <v>64</v>
      </c>
      <c r="AZ90" s="19" t="s">
        <v>65</v>
      </c>
      <c r="BA90" s="19" t="s">
        <v>66</v>
      </c>
      <c r="BB90" s="19" t="s">
        <v>67</v>
      </c>
      <c r="BC90" s="19" t="s">
        <v>2</v>
      </c>
      <c r="BD90" s="19" t="s">
        <v>3</v>
      </c>
    </row>
    <row r="91" spans="33:57" x14ac:dyDescent="0.2">
      <c r="AX91" s="21">
        <v>0.3</v>
      </c>
      <c r="AY91" s="22">
        <f>AY74-AY56</f>
        <v>0</v>
      </c>
      <c r="AZ91" s="22">
        <f t="shared" ref="AZ91:BA91" si="16">AZ74-AZ56</f>
        <v>0</v>
      </c>
      <c r="BA91" s="22">
        <f t="shared" si="16"/>
        <v>0</v>
      </c>
      <c r="BB91" s="22"/>
      <c r="BC91" s="23">
        <f>AVERAGE(AY91:BA91)</f>
        <v>0</v>
      </c>
      <c r="BD91" s="22">
        <f>_xlfn.STDEV.P(AY91:BA91)</f>
        <v>0</v>
      </c>
    </row>
    <row r="92" spans="33:57" x14ac:dyDescent="0.2">
      <c r="AX92" s="21">
        <v>0.35</v>
      </c>
      <c r="AY92" s="22">
        <f t="shared" ref="AY92:BA104" si="17">AY75-AY57</f>
        <v>0</v>
      </c>
      <c r="AZ92" s="22">
        <f t="shared" si="17"/>
        <v>0</v>
      </c>
      <c r="BA92" s="22">
        <f t="shared" si="17"/>
        <v>0</v>
      </c>
      <c r="BB92" s="19"/>
      <c r="BC92" s="23">
        <f t="shared" ref="BC92:BC104" si="18">AVERAGE(AY92:BA92)</f>
        <v>0</v>
      </c>
      <c r="BD92" s="22">
        <f t="shared" ref="BD92:BD104" si="19">_xlfn.STDEV.P(AY92:BA92)</f>
        <v>0</v>
      </c>
    </row>
    <row r="93" spans="33:57" x14ac:dyDescent="0.2">
      <c r="AX93" s="21">
        <v>0.4</v>
      </c>
      <c r="AY93" s="22">
        <f t="shared" si="17"/>
        <v>0</v>
      </c>
      <c r="AZ93" s="22">
        <f t="shared" si="17"/>
        <v>0</v>
      </c>
      <c r="BA93" s="22">
        <f t="shared" si="17"/>
        <v>0</v>
      </c>
      <c r="BB93" s="19"/>
      <c r="BC93" s="23">
        <f t="shared" si="18"/>
        <v>0</v>
      </c>
      <c r="BD93" s="22">
        <f t="shared" si="19"/>
        <v>0</v>
      </c>
    </row>
    <row r="94" spans="33:57" x14ac:dyDescent="0.2">
      <c r="AX94" s="21">
        <v>0.45</v>
      </c>
      <c r="AY94" s="22">
        <f t="shared" si="17"/>
        <v>0</v>
      </c>
      <c r="AZ94" s="22">
        <f t="shared" si="17"/>
        <v>0</v>
      </c>
      <c r="BA94" s="22">
        <f t="shared" si="17"/>
        <v>0</v>
      </c>
      <c r="BB94" s="19"/>
      <c r="BC94" s="23">
        <f t="shared" si="18"/>
        <v>0</v>
      </c>
      <c r="BD94" s="22">
        <f t="shared" si="19"/>
        <v>0</v>
      </c>
    </row>
    <row r="95" spans="33:57" x14ac:dyDescent="0.2">
      <c r="AX95" s="21">
        <v>0.5</v>
      </c>
      <c r="AY95" s="22">
        <f t="shared" si="17"/>
        <v>0</v>
      </c>
      <c r="AZ95" s="22">
        <f t="shared" si="17"/>
        <v>0</v>
      </c>
      <c r="BA95" s="22">
        <f t="shared" si="17"/>
        <v>4</v>
      </c>
      <c r="BB95" s="19"/>
      <c r="BC95" s="23">
        <f t="shared" si="18"/>
        <v>1.3333333333333333</v>
      </c>
      <c r="BD95" s="22">
        <f t="shared" si="19"/>
        <v>1.8856180831641267</v>
      </c>
    </row>
    <row r="96" spans="33:57" x14ac:dyDescent="0.2">
      <c r="AG96" s="60" t="s">
        <v>27</v>
      </c>
      <c r="AH96" s="60"/>
      <c r="AI96" s="60"/>
      <c r="AJ96" s="60"/>
      <c r="AK96" s="60"/>
      <c r="AL96" s="60"/>
      <c r="AM96" s="60"/>
      <c r="AN96" s="60"/>
      <c r="AO96" s="60"/>
      <c r="AP96" s="60"/>
      <c r="AQ96" s="60"/>
      <c r="AR96" s="60"/>
      <c r="AS96" s="60"/>
      <c r="AT96" s="60"/>
      <c r="AX96" s="21">
        <v>0.55000000000000004</v>
      </c>
      <c r="AY96" s="22">
        <f t="shared" si="17"/>
        <v>0</v>
      </c>
      <c r="AZ96" s="22">
        <f t="shared" si="17"/>
        <v>0</v>
      </c>
      <c r="BA96" s="22">
        <f t="shared" si="17"/>
        <v>12.200000000000003</v>
      </c>
      <c r="BB96" s="19"/>
      <c r="BC96" s="23">
        <f t="shared" si="18"/>
        <v>4.0666666666666673</v>
      </c>
      <c r="BD96" s="22">
        <f t="shared" si="19"/>
        <v>5.7511351536505879</v>
      </c>
    </row>
    <row r="97" spans="2:56" x14ac:dyDescent="0.2">
      <c r="AG97" s="60"/>
      <c r="AH97" s="60"/>
      <c r="AI97" s="60"/>
      <c r="AJ97" s="60"/>
      <c r="AK97" s="60"/>
      <c r="AL97" s="60"/>
      <c r="AM97" s="60"/>
      <c r="AN97" s="60"/>
      <c r="AO97" s="60"/>
      <c r="AP97" s="60"/>
      <c r="AQ97" s="60"/>
      <c r="AR97" s="60"/>
      <c r="AS97" s="60"/>
      <c r="AT97" s="60"/>
      <c r="AX97" s="21">
        <v>0.6</v>
      </c>
      <c r="AY97" s="22">
        <f t="shared" si="17"/>
        <v>0</v>
      </c>
      <c r="AZ97" s="22">
        <f t="shared" si="17"/>
        <v>0</v>
      </c>
      <c r="BA97" s="22">
        <f t="shared" si="17"/>
        <v>2.5</v>
      </c>
      <c r="BB97" s="19"/>
      <c r="BC97" s="23">
        <f t="shared" si="18"/>
        <v>0.83333333333333337</v>
      </c>
      <c r="BD97" s="22">
        <f t="shared" si="19"/>
        <v>1.1785113019775793</v>
      </c>
    </row>
    <row r="98" spans="2:56" x14ac:dyDescent="0.2">
      <c r="AG98" s="60"/>
      <c r="AH98" s="60"/>
      <c r="AI98" s="60"/>
      <c r="AJ98" s="60"/>
      <c r="AK98" s="60"/>
      <c r="AL98" s="60"/>
      <c r="AM98" s="60"/>
      <c r="AN98" s="60"/>
      <c r="AO98" s="60"/>
      <c r="AP98" s="60"/>
      <c r="AQ98" s="60"/>
      <c r="AR98" s="60"/>
      <c r="AS98" s="60"/>
      <c r="AT98" s="60"/>
      <c r="AX98" s="21">
        <v>0.65</v>
      </c>
      <c r="AY98" s="22">
        <f t="shared" si="17"/>
        <v>0</v>
      </c>
      <c r="AZ98" s="22">
        <f t="shared" si="17"/>
        <v>0</v>
      </c>
      <c r="BA98" s="22">
        <f t="shared" si="17"/>
        <v>1.5</v>
      </c>
      <c r="BB98" s="19"/>
      <c r="BC98" s="23">
        <f t="shared" si="18"/>
        <v>0.5</v>
      </c>
      <c r="BD98" s="22">
        <f t="shared" si="19"/>
        <v>0.70710678118654757</v>
      </c>
    </row>
    <row r="99" spans="2:56" x14ac:dyDescent="0.2">
      <c r="B99" s="60" t="s">
        <v>36</v>
      </c>
      <c r="C99" s="60"/>
      <c r="D99" s="60"/>
      <c r="E99" s="60"/>
      <c r="F99" s="60"/>
      <c r="G99" s="60"/>
      <c r="H99" s="60"/>
      <c r="I99" s="60"/>
      <c r="J99" s="60"/>
      <c r="K99" s="60"/>
      <c r="L99" s="60"/>
      <c r="M99" s="60"/>
      <c r="N99" s="60"/>
      <c r="O99" s="60"/>
      <c r="AX99" s="21">
        <v>0.7</v>
      </c>
      <c r="AY99" s="22">
        <f t="shared" si="17"/>
        <v>0</v>
      </c>
      <c r="AZ99" s="22">
        <f t="shared" si="17"/>
        <v>0</v>
      </c>
      <c r="BA99" s="22">
        <f t="shared" si="17"/>
        <v>2.9000000000000057</v>
      </c>
      <c r="BB99" s="19"/>
      <c r="BC99" s="23">
        <f t="shared" si="18"/>
        <v>0.96666666666666856</v>
      </c>
      <c r="BD99" s="22">
        <f t="shared" si="19"/>
        <v>1.3670731102939944</v>
      </c>
    </row>
    <row r="100" spans="2:56" x14ac:dyDescent="0.2">
      <c r="B100" s="60"/>
      <c r="C100" s="60"/>
      <c r="D100" s="60"/>
      <c r="E100" s="60"/>
      <c r="F100" s="60"/>
      <c r="G100" s="60"/>
      <c r="H100" s="60"/>
      <c r="I100" s="60"/>
      <c r="J100" s="60"/>
      <c r="K100" s="60"/>
      <c r="L100" s="60"/>
      <c r="M100" s="60"/>
      <c r="N100" s="60"/>
      <c r="O100" s="60"/>
      <c r="AX100" s="21">
        <v>0.75</v>
      </c>
      <c r="AY100" s="22">
        <f t="shared" si="17"/>
        <v>0</v>
      </c>
      <c r="AZ100" s="22">
        <f t="shared" si="17"/>
        <v>0</v>
      </c>
      <c r="BA100" s="22">
        <f t="shared" si="17"/>
        <v>3.1000000000000085</v>
      </c>
      <c r="BB100" s="19"/>
      <c r="BC100" s="23">
        <f t="shared" si="18"/>
        <v>1.0333333333333361</v>
      </c>
      <c r="BD100" s="22">
        <f t="shared" si="19"/>
        <v>1.4613540144522024</v>
      </c>
    </row>
    <row r="101" spans="2:56" x14ac:dyDescent="0.2">
      <c r="B101" s="60"/>
      <c r="C101" s="60"/>
      <c r="D101" s="60"/>
      <c r="E101" s="60"/>
      <c r="F101" s="60"/>
      <c r="G101" s="60"/>
      <c r="H101" s="60"/>
      <c r="I101" s="60"/>
      <c r="J101" s="60"/>
      <c r="K101" s="60"/>
      <c r="L101" s="60"/>
      <c r="M101" s="60"/>
      <c r="N101" s="60"/>
      <c r="O101" s="60"/>
      <c r="AX101" s="21">
        <v>0.8</v>
      </c>
      <c r="AY101" s="22">
        <f t="shared" si="17"/>
        <v>3.0902365818909914</v>
      </c>
      <c r="AZ101" s="22">
        <f t="shared" si="17"/>
        <v>0</v>
      </c>
      <c r="BA101" s="22">
        <f t="shared" si="17"/>
        <v>4.7999999999999972</v>
      </c>
      <c r="BB101" s="19"/>
      <c r="BC101" s="23">
        <f t="shared" si="18"/>
        <v>2.6300788606303294</v>
      </c>
      <c r="BD101" s="22">
        <f t="shared" si="19"/>
        <v>1.986422050878891</v>
      </c>
    </row>
    <row r="102" spans="2:56" x14ac:dyDescent="0.2">
      <c r="AX102" s="21">
        <v>0.85</v>
      </c>
      <c r="AY102" s="22">
        <f t="shared" si="17"/>
        <v>0.70744322650901381</v>
      </c>
      <c r="AZ102" s="22">
        <f t="shared" si="17"/>
        <v>3.3783750446199861</v>
      </c>
      <c r="BA102" s="22">
        <f t="shared" si="17"/>
        <v>6.7000000000000171</v>
      </c>
      <c r="BB102" s="19"/>
      <c r="BC102" s="23">
        <f t="shared" si="18"/>
        <v>3.5952727570430056</v>
      </c>
      <c r="BD102" s="22">
        <f t="shared" si="19"/>
        <v>2.4512537790715698</v>
      </c>
    </row>
    <row r="103" spans="2:56" x14ac:dyDescent="0.2">
      <c r="AX103" s="21">
        <v>0.9</v>
      </c>
      <c r="AY103" s="22">
        <f t="shared" si="17"/>
        <v>19.090399359054004</v>
      </c>
      <c r="AZ103" s="22">
        <f t="shared" si="17"/>
        <v>14.193680406213957</v>
      </c>
      <c r="BA103" s="22">
        <f t="shared" si="17"/>
        <v>11.200000000000017</v>
      </c>
      <c r="BB103" s="19"/>
      <c r="BC103" s="23">
        <f t="shared" si="18"/>
        <v>14.828026588422659</v>
      </c>
      <c r="BD103" s="22">
        <f t="shared" si="19"/>
        <v>3.2523219213870349</v>
      </c>
    </row>
    <row r="104" spans="2:56" x14ac:dyDescent="0.2">
      <c r="AX104" s="21">
        <v>0.95</v>
      </c>
      <c r="AY104" s="22">
        <f>AY87-AY69</f>
        <v>41.629043404861989</v>
      </c>
      <c r="AZ104" s="22">
        <f t="shared" si="17"/>
        <v>36.700381545993025</v>
      </c>
      <c r="BA104" s="22">
        <f t="shared" si="17"/>
        <v>88.100000000000023</v>
      </c>
      <c r="BB104" s="19"/>
      <c r="BC104" s="23">
        <f t="shared" si="18"/>
        <v>55.476474983618346</v>
      </c>
      <c r="BD104" s="22">
        <f t="shared" si="19"/>
        <v>23.155902275670869</v>
      </c>
    </row>
    <row r="127" spans="33:46" x14ac:dyDescent="0.2">
      <c r="AG127" s="60" t="s">
        <v>28</v>
      </c>
      <c r="AH127" s="60"/>
      <c r="AI127" s="60"/>
      <c r="AJ127" s="60"/>
      <c r="AK127" s="60"/>
      <c r="AL127" s="60"/>
      <c r="AM127" s="60"/>
      <c r="AN127" s="60"/>
      <c r="AO127" s="60"/>
      <c r="AP127" s="60"/>
      <c r="AQ127" s="60"/>
      <c r="AR127" s="60"/>
      <c r="AS127" s="60"/>
      <c r="AT127" s="60"/>
    </row>
    <row r="128" spans="33:46" x14ac:dyDescent="0.2">
      <c r="AG128" s="60"/>
      <c r="AH128" s="60"/>
      <c r="AI128" s="60"/>
      <c r="AJ128" s="60"/>
      <c r="AK128" s="60"/>
      <c r="AL128" s="60"/>
      <c r="AM128" s="60"/>
      <c r="AN128" s="60"/>
      <c r="AO128" s="60"/>
      <c r="AP128" s="60"/>
      <c r="AQ128" s="60"/>
      <c r="AR128" s="60"/>
      <c r="AS128" s="60"/>
      <c r="AT128" s="60"/>
    </row>
    <row r="129" spans="2:46" x14ac:dyDescent="0.2">
      <c r="B129" s="60" t="s">
        <v>37</v>
      </c>
      <c r="C129" s="60"/>
      <c r="D129" s="60"/>
      <c r="E129" s="60"/>
      <c r="F129" s="60"/>
      <c r="G129" s="60"/>
      <c r="H129" s="60"/>
      <c r="I129" s="60"/>
      <c r="J129" s="60"/>
      <c r="K129" s="60"/>
      <c r="L129" s="60"/>
      <c r="M129" s="60"/>
      <c r="N129" s="60"/>
      <c r="O129" s="60"/>
      <c r="AG129" s="60"/>
      <c r="AH129" s="60"/>
      <c r="AI129" s="60"/>
      <c r="AJ129" s="60"/>
      <c r="AK129" s="60"/>
      <c r="AL129" s="60"/>
      <c r="AM129" s="60"/>
      <c r="AN129" s="60"/>
      <c r="AO129" s="60"/>
      <c r="AP129" s="60"/>
      <c r="AQ129" s="60"/>
      <c r="AR129" s="60"/>
      <c r="AS129" s="60"/>
      <c r="AT129" s="60"/>
    </row>
    <row r="130" spans="2:46" x14ac:dyDescent="0.2">
      <c r="B130" s="60"/>
      <c r="C130" s="60"/>
      <c r="D130" s="60"/>
      <c r="E130" s="60"/>
      <c r="F130" s="60"/>
      <c r="G130" s="60"/>
      <c r="H130" s="60"/>
      <c r="I130" s="60"/>
      <c r="J130" s="60"/>
      <c r="K130" s="60"/>
      <c r="L130" s="60"/>
      <c r="M130" s="60"/>
      <c r="N130" s="60"/>
      <c r="O130" s="60"/>
    </row>
    <row r="131" spans="2:46" x14ac:dyDescent="0.2">
      <c r="B131" s="60"/>
      <c r="C131" s="60"/>
      <c r="D131" s="60"/>
      <c r="E131" s="60"/>
      <c r="F131" s="60"/>
      <c r="G131" s="60"/>
      <c r="H131" s="60"/>
      <c r="I131" s="60"/>
      <c r="J131" s="60"/>
      <c r="K131" s="60"/>
      <c r="L131" s="60"/>
      <c r="M131" s="60"/>
      <c r="N131" s="60"/>
      <c r="O131" s="60"/>
    </row>
    <row r="157" spans="33:46" x14ac:dyDescent="0.2">
      <c r="AG157" s="60" t="s">
        <v>29</v>
      </c>
      <c r="AH157" s="60"/>
      <c r="AI157" s="60"/>
      <c r="AJ157" s="60"/>
      <c r="AK157" s="60"/>
      <c r="AL157" s="60"/>
      <c r="AM157" s="60"/>
      <c r="AN157" s="60"/>
      <c r="AO157" s="60"/>
      <c r="AP157" s="60"/>
      <c r="AQ157" s="60"/>
      <c r="AR157" s="60"/>
      <c r="AS157" s="60"/>
      <c r="AT157" s="60"/>
    </row>
    <row r="158" spans="33:46" x14ac:dyDescent="0.2">
      <c r="AG158" s="60"/>
      <c r="AH158" s="60"/>
      <c r="AI158" s="60"/>
      <c r="AJ158" s="60"/>
      <c r="AK158" s="60"/>
      <c r="AL158" s="60"/>
      <c r="AM158" s="60"/>
      <c r="AN158" s="60"/>
      <c r="AO158" s="60"/>
      <c r="AP158" s="60"/>
      <c r="AQ158" s="60"/>
      <c r="AR158" s="60"/>
      <c r="AS158" s="60"/>
      <c r="AT158" s="60"/>
    </row>
    <row r="159" spans="33:46" x14ac:dyDescent="0.2">
      <c r="AG159" s="60"/>
      <c r="AH159" s="60"/>
      <c r="AI159" s="60"/>
      <c r="AJ159" s="60"/>
      <c r="AK159" s="60"/>
      <c r="AL159" s="60"/>
      <c r="AM159" s="60"/>
      <c r="AN159" s="60"/>
      <c r="AO159" s="60"/>
      <c r="AP159" s="60"/>
      <c r="AQ159" s="60"/>
      <c r="AR159" s="60"/>
      <c r="AS159" s="60"/>
      <c r="AT159" s="60"/>
    </row>
    <row r="161" spans="2:15" x14ac:dyDescent="0.2">
      <c r="B161" s="60" t="s">
        <v>38</v>
      </c>
      <c r="C161" s="60"/>
      <c r="D161" s="60"/>
      <c r="E161" s="60"/>
      <c r="F161" s="60"/>
      <c r="G161" s="60"/>
      <c r="H161" s="60"/>
      <c r="I161" s="60"/>
      <c r="J161" s="60"/>
      <c r="K161" s="60"/>
      <c r="L161" s="60"/>
      <c r="M161" s="60"/>
      <c r="N161" s="60"/>
      <c r="O161" s="60"/>
    </row>
    <row r="162" spans="2:15" x14ac:dyDescent="0.2">
      <c r="B162" s="60"/>
      <c r="C162" s="60"/>
      <c r="D162" s="60"/>
      <c r="E162" s="60"/>
      <c r="F162" s="60"/>
      <c r="G162" s="60"/>
      <c r="H162" s="60"/>
      <c r="I162" s="60"/>
      <c r="J162" s="60"/>
      <c r="K162" s="60"/>
      <c r="L162" s="60"/>
      <c r="M162" s="60"/>
      <c r="N162" s="60"/>
      <c r="O162" s="60"/>
    </row>
    <row r="163" spans="2:15" x14ac:dyDescent="0.2">
      <c r="B163" s="60"/>
      <c r="C163" s="60"/>
      <c r="D163" s="60"/>
      <c r="E163" s="60"/>
      <c r="F163" s="60"/>
      <c r="G163" s="60"/>
      <c r="H163" s="60"/>
      <c r="I163" s="60"/>
      <c r="J163" s="60"/>
      <c r="K163" s="60"/>
      <c r="L163" s="60"/>
      <c r="M163" s="60"/>
      <c r="N163" s="60"/>
      <c r="O163" s="60"/>
    </row>
    <row r="187" spans="2:46" x14ac:dyDescent="0.2">
      <c r="AG187" s="60" t="s">
        <v>30</v>
      </c>
      <c r="AH187" s="60"/>
      <c r="AI187" s="60"/>
      <c r="AJ187" s="60"/>
      <c r="AK187" s="60"/>
      <c r="AL187" s="60"/>
      <c r="AM187" s="60"/>
      <c r="AN187" s="60"/>
      <c r="AO187" s="60"/>
      <c r="AP187" s="60"/>
      <c r="AQ187" s="60"/>
      <c r="AR187" s="60"/>
      <c r="AS187" s="60"/>
      <c r="AT187" s="60"/>
    </row>
    <row r="188" spans="2:46" x14ac:dyDescent="0.2">
      <c r="AG188" s="60"/>
      <c r="AH188" s="60"/>
      <c r="AI188" s="60"/>
      <c r="AJ188" s="60"/>
      <c r="AK188" s="60"/>
      <c r="AL188" s="60"/>
      <c r="AM188" s="60"/>
      <c r="AN188" s="60"/>
      <c r="AO188" s="60"/>
      <c r="AP188" s="60"/>
      <c r="AQ188" s="60"/>
      <c r="AR188" s="60"/>
      <c r="AS188" s="60"/>
      <c r="AT188" s="60"/>
    </row>
    <row r="189" spans="2:46" x14ac:dyDescent="0.2">
      <c r="AG189" s="60"/>
      <c r="AH189" s="60"/>
      <c r="AI189" s="60"/>
      <c r="AJ189" s="60"/>
      <c r="AK189" s="60"/>
      <c r="AL189" s="60"/>
      <c r="AM189" s="60"/>
      <c r="AN189" s="60"/>
      <c r="AO189" s="60"/>
      <c r="AP189" s="60"/>
      <c r="AQ189" s="60"/>
      <c r="AR189" s="60"/>
      <c r="AS189" s="60"/>
      <c r="AT189" s="60"/>
    </row>
    <row r="192" spans="2:46" x14ac:dyDescent="0.2">
      <c r="B192" s="60" t="s">
        <v>39</v>
      </c>
      <c r="C192" s="60"/>
      <c r="D192" s="60"/>
      <c r="E192" s="60"/>
      <c r="F192" s="60"/>
      <c r="G192" s="60"/>
      <c r="H192" s="60"/>
      <c r="I192" s="60"/>
      <c r="J192" s="60"/>
      <c r="K192" s="60"/>
      <c r="L192" s="60"/>
      <c r="M192" s="60"/>
      <c r="N192" s="60"/>
      <c r="O192" s="60"/>
    </row>
    <row r="193" spans="2:15" x14ac:dyDescent="0.2">
      <c r="B193" s="60"/>
      <c r="C193" s="60"/>
      <c r="D193" s="60"/>
      <c r="E193" s="60"/>
      <c r="F193" s="60"/>
      <c r="G193" s="60"/>
      <c r="H193" s="60"/>
      <c r="I193" s="60"/>
      <c r="J193" s="60"/>
      <c r="K193" s="60"/>
      <c r="L193" s="60"/>
      <c r="M193" s="60"/>
      <c r="N193" s="60"/>
      <c r="O193" s="60"/>
    </row>
    <row r="194" spans="2:15" x14ac:dyDescent="0.2">
      <c r="B194" s="60"/>
      <c r="C194" s="60"/>
      <c r="D194" s="60"/>
      <c r="E194" s="60"/>
      <c r="F194" s="60"/>
      <c r="G194" s="60"/>
      <c r="H194" s="60"/>
      <c r="I194" s="60"/>
      <c r="J194" s="60"/>
      <c r="K194" s="60"/>
      <c r="L194" s="60"/>
      <c r="M194" s="60"/>
      <c r="N194" s="60"/>
      <c r="O194" s="60"/>
    </row>
    <row r="218" spans="2:46" x14ac:dyDescent="0.2">
      <c r="AG218" s="60"/>
      <c r="AH218" s="60"/>
      <c r="AI218" s="60"/>
      <c r="AJ218" s="60"/>
      <c r="AK218" s="60"/>
      <c r="AL218" s="60"/>
      <c r="AM218" s="60"/>
      <c r="AN218" s="60"/>
      <c r="AO218" s="60"/>
      <c r="AP218" s="60"/>
      <c r="AQ218" s="60"/>
      <c r="AR218" s="60"/>
      <c r="AS218" s="60"/>
      <c r="AT218" s="60"/>
    </row>
    <row r="219" spans="2:46" x14ac:dyDescent="0.2">
      <c r="AG219" s="60"/>
      <c r="AH219" s="60"/>
      <c r="AI219" s="60"/>
      <c r="AJ219" s="60"/>
      <c r="AK219" s="60"/>
      <c r="AL219" s="60"/>
      <c r="AM219" s="60"/>
      <c r="AN219" s="60"/>
      <c r="AO219" s="60"/>
      <c r="AP219" s="60"/>
      <c r="AQ219" s="60"/>
      <c r="AR219" s="60"/>
      <c r="AS219" s="60"/>
      <c r="AT219" s="60"/>
    </row>
    <row r="220" spans="2:46" x14ac:dyDescent="0.2">
      <c r="AG220" s="60"/>
      <c r="AH220" s="60"/>
      <c r="AI220" s="60"/>
      <c r="AJ220" s="60"/>
      <c r="AK220" s="60"/>
      <c r="AL220" s="60"/>
      <c r="AM220" s="60"/>
      <c r="AN220" s="60"/>
      <c r="AO220" s="60"/>
      <c r="AP220" s="60"/>
      <c r="AQ220" s="60"/>
      <c r="AR220" s="60"/>
      <c r="AS220" s="60"/>
      <c r="AT220" s="60"/>
    </row>
    <row r="222" spans="2:46" x14ac:dyDescent="0.2">
      <c r="B222" s="60" t="s">
        <v>40</v>
      </c>
      <c r="C222" s="60"/>
      <c r="D222" s="60"/>
      <c r="E222" s="60"/>
      <c r="F222" s="60"/>
      <c r="G222" s="60"/>
      <c r="H222" s="60"/>
      <c r="I222" s="60"/>
      <c r="J222" s="60"/>
      <c r="K222" s="60"/>
      <c r="L222" s="60"/>
      <c r="M222" s="60"/>
      <c r="N222" s="60"/>
      <c r="O222" s="60"/>
    </row>
    <row r="223" spans="2:46" x14ac:dyDescent="0.2">
      <c r="B223" s="60"/>
      <c r="C223" s="60"/>
      <c r="D223" s="60"/>
      <c r="E223" s="60"/>
      <c r="F223" s="60"/>
      <c r="G223" s="60"/>
      <c r="H223" s="60"/>
      <c r="I223" s="60"/>
      <c r="J223" s="60"/>
      <c r="K223" s="60"/>
      <c r="L223" s="60"/>
      <c r="M223" s="60"/>
      <c r="N223" s="60"/>
      <c r="O223" s="60"/>
    </row>
    <row r="224" spans="2:46" x14ac:dyDescent="0.2">
      <c r="B224" s="60"/>
      <c r="C224" s="60"/>
      <c r="D224" s="60"/>
      <c r="E224" s="60"/>
      <c r="F224" s="60"/>
      <c r="G224" s="60"/>
      <c r="H224" s="60"/>
      <c r="I224" s="60"/>
      <c r="J224" s="60"/>
      <c r="K224" s="60"/>
      <c r="L224" s="60"/>
      <c r="M224" s="60"/>
      <c r="N224" s="60"/>
      <c r="O224" s="60"/>
    </row>
    <row r="253" spans="2:15" x14ac:dyDescent="0.2">
      <c r="B253" s="60" t="s">
        <v>41</v>
      </c>
      <c r="C253" s="60"/>
      <c r="D253" s="60"/>
      <c r="E253" s="60"/>
      <c r="F253" s="60"/>
      <c r="G253" s="60"/>
      <c r="H253" s="60"/>
      <c r="I253" s="60"/>
      <c r="J253" s="60"/>
      <c r="K253" s="60"/>
      <c r="L253" s="60"/>
      <c r="M253" s="60"/>
      <c r="N253" s="60"/>
      <c r="O253" s="60"/>
    </row>
    <row r="254" spans="2:15" x14ac:dyDescent="0.2">
      <c r="B254" s="60"/>
      <c r="C254" s="60"/>
      <c r="D254" s="60"/>
      <c r="E254" s="60"/>
      <c r="F254" s="60"/>
      <c r="G254" s="60"/>
      <c r="H254" s="60"/>
      <c r="I254" s="60"/>
      <c r="J254" s="60"/>
      <c r="K254" s="60"/>
      <c r="L254" s="60"/>
      <c r="M254" s="60"/>
      <c r="N254" s="60"/>
      <c r="O254" s="60"/>
    </row>
    <row r="255" spans="2:15" x14ac:dyDescent="0.2">
      <c r="B255" s="60"/>
      <c r="C255" s="60"/>
      <c r="D255" s="60"/>
      <c r="E255" s="60"/>
      <c r="F255" s="60"/>
      <c r="G255" s="60"/>
      <c r="H255" s="60"/>
      <c r="I255" s="60"/>
      <c r="J255" s="60"/>
      <c r="K255" s="60"/>
      <c r="L255" s="60"/>
      <c r="M255" s="60"/>
      <c r="N255" s="60"/>
      <c r="O255" s="60"/>
    </row>
  </sheetData>
  <mergeCells count="20">
    <mergeCell ref="B129:O131"/>
    <mergeCell ref="B161:O163"/>
    <mergeCell ref="B3:O7"/>
    <mergeCell ref="AG3:AT7"/>
    <mergeCell ref="AG35:AT37"/>
    <mergeCell ref="AG65:AT67"/>
    <mergeCell ref="AG96:AT98"/>
    <mergeCell ref="AG127:AT129"/>
    <mergeCell ref="Q68:AD70"/>
    <mergeCell ref="Q3:AD7"/>
    <mergeCell ref="Q36:AD38"/>
    <mergeCell ref="B36:O38"/>
    <mergeCell ref="B68:O70"/>
    <mergeCell ref="B99:O101"/>
    <mergeCell ref="B192:O194"/>
    <mergeCell ref="B222:O224"/>
    <mergeCell ref="B253:O255"/>
    <mergeCell ref="AG157:AT159"/>
    <mergeCell ref="AG187:AT189"/>
    <mergeCell ref="AG218:AT2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B59FDD0EE95B4E819A07D1C002C56C" ma:contentTypeVersion="11" ma:contentTypeDescription="Create a new document." ma:contentTypeScope="" ma:versionID="e13d25931ec11c0cca35d077793a70f4">
  <xsd:schema xmlns:xsd="http://www.w3.org/2001/XMLSchema" xmlns:xs="http://www.w3.org/2001/XMLSchema" xmlns:p="http://schemas.microsoft.com/office/2006/metadata/properties" xmlns:ns2="f36db87d-28b1-437f-80db-dff7a914738a" xmlns:ns3="2dcfc564-0251-4056-8280-ebe0552f0e99" targetNamespace="http://schemas.microsoft.com/office/2006/metadata/properties" ma:root="true" ma:fieldsID="9085ce137a2e2b8c97b66e99f4ef2059" ns2:_="" ns3:_="">
    <xsd:import namespace="f36db87d-28b1-437f-80db-dff7a914738a"/>
    <xsd:import namespace="2dcfc564-0251-4056-8280-ebe0552f0e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db87d-28b1-437f-80db-dff7a91473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fc564-0251-4056-8280-ebe0552f0e9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db6f59-cebb-493a-9cf8-ea85b2945540}" ma:internalName="TaxCatchAll" ma:showField="CatchAllData" ma:web="2dcfc564-0251-4056-8280-ebe0552f0e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dcfc564-0251-4056-8280-ebe0552f0e99" xsi:nil="true"/>
    <lcf76f155ced4ddcb4097134ff3c332f xmlns="f36db87d-28b1-437f-80db-dff7a91473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749C0F-54BB-47E8-9EF5-2617D299E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db87d-28b1-437f-80db-dff7a914738a"/>
    <ds:schemaRef ds:uri="2dcfc564-0251-4056-8280-ebe0552f0e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CB4CB3-2284-4913-8ECE-580324F87AB1}">
  <ds:schemaRefs>
    <ds:schemaRef ds:uri="http://schemas.microsoft.com/sharepoint/v3/contenttype/forms"/>
  </ds:schemaRefs>
</ds:datastoreItem>
</file>

<file path=customXml/itemProps3.xml><?xml version="1.0" encoding="utf-8"?>
<ds:datastoreItem xmlns:ds="http://schemas.openxmlformats.org/officeDocument/2006/customXml" ds:itemID="{D45DE68E-A630-41DB-8E7A-2004F3D2EE74}">
  <ds:schemaRefs>
    <ds:schemaRef ds:uri="http://schemas.microsoft.com/office/2006/metadata/properties"/>
    <ds:schemaRef ds:uri="http://schemas.microsoft.com/office/infopath/2007/PartnerControls"/>
    <ds:schemaRef ds:uri="2dcfc564-0251-4056-8280-ebe0552f0e99"/>
    <ds:schemaRef ds:uri="f36db87d-28b1-437f-80db-dff7a914738a"/>
  </ds:schemaRefs>
</ds:datastoreItem>
</file>

<file path=docMetadata/LabelInfo.xml><?xml version="1.0" encoding="utf-8"?>
<clbl:labelList xmlns:clbl="http://schemas.microsoft.com/office/2020/mipLabelMetadata">
  <clbl:label id="{95965d95-ecc0-4720-b759-1f33c42ed7da}" enabled="1" method="Standard" siteId="{a0f29d7e-28cd-4f54-8442-7885aee7c08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0 - Overview</vt:lpstr>
      <vt:lpstr>1.1-MoSES Variable Load Results</vt:lpstr>
      <vt:lpstr>1.2-YACOP Variable Load Results</vt:lpstr>
      <vt:lpstr>1.3-AESOPT Variable Load Result</vt:lpstr>
      <vt:lpstr>1.4-HOPP Variable Load Results</vt:lpstr>
      <vt:lpstr>2.1-Paper figures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Loevenich, Matthias</dc:creator>
  <cp:keywords/>
  <dc:description/>
  <cp:lastModifiedBy>Kathleen Tomon</cp:lastModifiedBy>
  <cp:revision/>
  <dcterms:created xsi:type="dcterms:W3CDTF">2015-06-05T18:19:34Z</dcterms:created>
  <dcterms:modified xsi:type="dcterms:W3CDTF">2025-01-27T16:37:55Z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0x010100B0B59FDD0EE95B4E819A07D1C002C56C</vt:lpwstr>
  </property>
  <property fmtid="{D5CDD505-2E9C-101B-9397-08002B2CF9AE}" pid="3" name="MSIP_Label_95965d95-ecc0-4720-b759-1f33c42ed7da_Enabled">
    <vt:lpwstr>true</vt:lpwstr>
  </property>
  <property fmtid="{D5CDD505-2E9C-101B-9397-08002B2CF9AE}" pid="4" name="MSIP_Label_95965d95-ecc0-4720-b759-1f33c42ed7da_SetDate">
    <vt:lpwstr>2024-04-26T19:04:57Z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027e36b5-9eec-401d-85bc-97074cde3114</vt:lpwstr>
  </property>
  <property fmtid="{D5CDD505-2E9C-101B-9397-08002B2CF9AE}" pid="9" name="MSIP_Label_95965d95-ecc0-4720-b759-1f33c42ed7da_ContentBits">
    <vt:lpwstr>0</vt:lpwstr>
  </property>
  <property fmtid="{D5CDD505-2E9C-101B-9397-08002B2CF9AE}" pid="10" name="MediaServiceImageTags">
    <vt:lpwstr/>
  </property>
</Properties>
</file>