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3m461/OneDrive - PNNL/Documents/OEDI/Ch2-MoM/results/"/>
    </mc:Choice>
  </mc:AlternateContent>
  <xr:revisionPtr revIDLastSave="0" documentId="13_ncr:1_{DEC5F5C7-E5E6-E941-8C2C-C1AD3772FC5E}" xr6:coauthVersionLast="47" xr6:coauthVersionMax="47" xr10:uidLastSave="{00000000-0000-0000-0000-000000000000}"/>
  <bookViews>
    <workbookView xWindow="0" yWindow="500" windowWidth="35840" windowHeight="21900" activeTab="7" xr2:uid="{00000000-000D-0000-FFFF-FFFF00000000}"/>
  </bookViews>
  <sheets>
    <sheet name="data" sheetId="1" r:id="rId1"/>
    <sheet name="old" sheetId="10" r:id="rId2"/>
    <sheet name="data-template" sheetId="6" r:id="rId3"/>
    <sheet name="Ch2" sheetId="2" r:id="rId4"/>
    <sheet name="Previous" sheetId="8" r:id="rId5"/>
    <sheet name="submissions" sheetId="9" r:id="rId6"/>
    <sheet name="Ch2 best data" sheetId="7" r:id="rId7"/>
    <sheet name="Nov1" sheetId="3" r:id="rId8"/>
    <sheet name="Teams" sheetId="4" r:id="rId9"/>
    <sheet name="MoM Docs" sheetId="11" r:id="rId10"/>
  </sheets>
  <definedNames>
    <definedName name="_xlnm._FilterDatabase" localSheetId="5" hidden="1">submissions!$M$1:$N$145</definedName>
    <definedName name="_xlnm.Extract" localSheetId="5">submissions!#REF!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9" l="1"/>
  <c r="G2" i="3"/>
  <c r="J13" i="9" l="1"/>
  <c r="AL168" i="9"/>
  <c r="AE168" i="9"/>
  <c r="E46" i="3"/>
  <c r="E12" i="3"/>
  <c r="G120" i="9"/>
  <c r="G122" i="9"/>
  <c r="G126" i="9"/>
  <c r="G129" i="9"/>
  <c r="G117" i="9"/>
  <c r="G114" i="9"/>
  <c r="BF4" i="3"/>
  <c r="BG4" i="3"/>
  <c r="BE4" i="3" s="1"/>
  <c r="BK4" i="3"/>
  <c r="BF5" i="3"/>
  <c r="BG5" i="3"/>
  <c r="BE5" i="3" s="1"/>
  <c r="BK5" i="3"/>
  <c r="BK6" i="3" s="1"/>
  <c r="BK7" i="3" s="1"/>
  <c r="BK8" i="3" s="1"/>
  <c r="BK9" i="3" s="1"/>
  <c r="BK10" i="3" s="1"/>
  <c r="BK11" i="3" s="1"/>
  <c r="BK12" i="3" s="1"/>
  <c r="BK13" i="3" s="1"/>
  <c r="BK14" i="3" s="1"/>
  <c r="BK15" i="3" s="1"/>
  <c r="BK1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K32" i="3" s="1"/>
  <c r="BK33" i="3" s="1"/>
  <c r="BK34" i="3" s="1"/>
  <c r="BK35" i="3" s="1"/>
  <c r="BK36" i="3" s="1"/>
  <c r="BK37" i="3" s="1"/>
  <c r="BK38" i="3" s="1"/>
  <c r="BK39" i="3" s="1"/>
  <c r="BK40" i="3" s="1"/>
  <c r="BK41" i="3" s="1"/>
  <c r="BK42" i="3" s="1"/>
  <c r="BK43" i="3" s="1"/>
  <c r="BK44" i="3" s="1"/>
  <c r="BK45" i="3" s="1"/>
  <c r="BK46" i="3" s="1"/>
  <c r="BK47" i="3" s="1"/>
  <c r="BK48" i="3" s="1"/>
  <c r="BK49" i="3" s="1"/>
  <c r="BK50" i="3" s="1"/>
  <c r="BK51" i="3" s="1"/>
  <c r="BK52" i="3" s="1"/>
  <c r="BK53" i="3" s="1"/>
  <c r="BK54" i="3" s="1"/>
  <c r="BK55" i="3" s="1"/>
  <c r="BK56" i="3" s="1"/>
  <c r="BK57" i="3" s="1"/>
  <c r="BK58" i="3" s="1"/>
  <c r="BK59" i="3" s="1"/>
  <c r="BK60" i="3" s="1"/>
  <c r="BK61" i="3" s="1"/>
  <c r="BK62" i="3" s="1"/>
  <c r="BK63" i="3" s="1"/>
  <c r="BK64" i="3" s="1"/>
  <c r="BK65" i="3" s="1"/>
  <c r="BK66" i="3" s="1"/>
  <c r="BK67" i="3" s="1"/>
  <c r="BK68" i="3" s="1"/>
  <c r="BK69" i="3" s="1"/>
  <c r="BK70" i="3" s="1"/>
  <c r="BK71" i="3" s="1"/>
  <c r="BK72" i="3" s="1"/>
  <c r="BK73" i="3" s="1"/>
  <c r="BK74" i="3" s="1"/>
  <c r="BK75" i="3" s="1"/>
  <c r="BK76" i="3" s="1"/>
  <c r="BK77" i="3" s="1"/>
  <c r="BK78" i="3" s="1"/>
  <c r="BK79" i="3" s="1"/>
  <c r="BK80" i="3" s="1"/>
  <c r="BK81" i="3" s="1"/>
  <c r="BK82" i="3" s="1"/>
  <c r="BK83" i="3" s="1"/>
  <c r="BK84" i="3" s="1"/>
  <c r="BK85" i="3" s="1"/>
  <c r="BC6" i="3"/>
  <c r="BF6" i="3"/>
  <c r="BG6" i="3"/>
  <c r="BG7" i="3" s="1"/>
  <c r="BC7" i="3"/>
  <c r="BF7" i="3"/>
  <c r="BE21" i="3"/>
  <c r="BE22" i="3"/>
  <c r="BF22" i="3"/>
  <c r="BE23" i="3"/>
  <c r="BC34" i="3"/>
  <c r="BC35" i="3"/>
  <c r="BD35" i="3"/>
  <c r="B184" i="9"/>
  <c r="F179" i="9"/>
  <c r="F178" i="9"/>
  <c r="F184" i="9" s="1"/>
  <c r="E184" i="9"/>
  <c r="D184" i="9"/>
  <c r="AQ169" i="9"/>
  <c r="C174" i="9" s="1"/>
  <c r="AI169" i="9"/>
  <c r="C173" i="9" s="1"/>
  <c r="AB169" i="9"/>
  <c r="C172" i="9" s="1"/>
  <c r="U169" i="9"/>
  <c r="C171" i="9" s="1"/>
  <c r="F53" i="9"/>
  <c r="K10" i="2"/>
  <c r="F46" i="9"/>
  <c r="E46" i="9" s="1"/>
  <c r="J46" i="9"/>
  <c r="AF46" i="9"/>
  <c r="AG46" i="9" s="1"/>
  <c r="AF34" i="9"/>
  <c r="AG24" i="9"/>
  <c r="AF13" i="9"/>
  <c r="AF37" i="9"/>
  <c r="J37" i="9"/>
  <c r="K37" i="9" s="1"/>
  <c r="K7" i="2"/>
  <c r="K6" i="2"/>
  <c r="F34" i="9"/>
  <c r="G34" i="9" s="1"/>
  <c r="J36" i="9"/>
  <c r="J34" i="9"/>
  <c r="K3" i="2"/>
  <c r="K13" i="9"/>
  <c r="J2" i="9"/>
  <c r="F13" i="9"/>
  <c r="G13" i="9" s="1"/>
  <c r="F2" i="9"/>
  <c r="G2" i="9" s="1"/>
  <c r="K2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N47" i="2" s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K30" i="2" s="1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K37" i="2"/>
  <c r="M37" i="8"/>
  <c r="M24" i="8"/>
  <c r="F104" i="9"/>
  <c r="E104" i="9" s="1"/>
  <c r="F103" i="9"/>
  <c r="E103" i="9"/>
  <c r="G103" i="9"/>
  <c r="F24" i="9"/>
  <c r="E24" i="9" s="1"/>
  <c r="G24" i="9" s="1"/>
  <c r="AG104" i="9"/>
  <c r="J72" i="9"/>
  <c r="AG72" i="9"/>
  <c r="F72" i="9"/>
  <c r="E72" i="9" s="1"/>
  <c r="J68" i="9"/>
  <c r="AG68" i="9"/>
  <c r="F68" i="9"/>
  <c r="E68" i="9" s="1"/>
  <c r="F81" i="9"/>
  <c r="E81" i="9" s="1"/>
  <c r="AG81" i="9"/>
  <c r="J81" i="9"/>
  <c r="F117" i="9"/>
  <c r="F114" i="9"/>
  <c r="F96" i="9"/>
  <c r="G96" i="9" s="1"/>
  <c r="F127" i="9"/>
  <c r="G127" i="9" s="1"/>
  <c r="F146" i="9"/>
  <c r="G146" i="9" s="1"/>
  <c r="F49" i="9"/>
  <c r="E49" i="9" s="1"/>
  <c r="AG49" i="9"/>
  <c r="F41" i="9"/>
  <c r="E41" i="9" s="1"/>
  <c r="AG41" i="9"/>
  <c r="P56" i="9"/>
  <c r="K56" i="9"/>
  <c r="Q64" i="2"/>
  <c r="AG37" i="9"/>
  <c r="BK3" i="3"/>
  <c r="P100" i="9"/>
  <c r="F100" i="9"/>
  <c r="K100" i="9"/>
  <c r="E100" i="9"/>
  <c r="G100" i="9"/>
  <c r="S53" i="9"/>
  <c r="P55" i="9"/>
  <c r="K55" i="9"/>
  <c r="K54" i="9"/>
  <c r="K34" i="9" l="1"/>
  <c r="K2" i="9"/>
  <c r="BG8" i="3"/>
  <c r="BE7" i="3"/>
  <c r="BF8" i="3"/>
  <c r="BE6" i="3"/>
  <c r="C184" i="9"/>
  <c r="K46" i="9"/>
  <c r="H46" i="9" s="1"/>
  <c r="G46" i="9"/>
  <c r="E34" i="9"/>
  <c r="E13" i="9"/>
  <c r="E2" i="9"/>
  <c r="H104" i="9"/>
  <c r="G104" i="9"/>
  <c r="G72" i="9"/>
  <c r="G68" i="9"/>
  <c r="H81" i="9"/>
  <c r="G81" i="9"/>
  <c r="G49" i="9"/>
  <c r="H41" i="9"/>
  <c r="G41" i="9"/>
  <c r="K53" i="9"/>
  <c r="H100" i="9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P2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V8" i="2"/>
  <c r="M5" i="2"/>
  <c r="H2" i="9" l="1"/>
  <c r="H34" i="9"/>
  <c r="BE8" i="3"/>
  <c r="BF9" i="3"/>
  <c r="BG9" i="3"/>
  <c r="E34" i="3"/>
  <c r="G105" i="9"/>
  <c r="F105" i="9"/>
  <c r="E105" i="9"/>
  <c r="K105" i="9"/>
  <c r="P105" i="9"/>
  <c r="F37" i="9"/>
  <c r="E37" i="9" s="1"/>
  <c r="G37" i="9" s="1"/>
  <c r="F30" i="9"/>
  <c r="E30" i="9" s="1"/>
  <c r="AG34" i="9"/>
  <c r="AG30" i="9"/>
  <c r="H24" i="9"/>
  <c r="AG13" i="9"/>
  <c r="AG2" i="9"/>
  <c r="BE9" i="3" l="1"/>
  <c r="BF10" i="3"/>
  <c r="BG10" i="3"/>
  <c r="H37" i="9"/>
  <c r="H30" i="9"/>
  <c r="H105" i="9"/>
  <c r="G30" i="9"/>
  <c r="J24" i="9"/>
  <c r="K24" i="9" s="1"/>
  <c r="K165" i="9"/>
  <c r="G165" i="9"/>
  <c r="P165" i="9"/>
  <c r="E165" i="9"/>
  <c r="F165" i="9"/>
  <c r="K104" i="9"/>
  <c r="P104" i="9"/>
  <c r="P103" i="9"/>
  <c r="G95" i="9"/>
  <c r="F95" i="9"/>
  <c r="E95" i="9"/>
  <c r="K95" i="9"/>
  <c r="P95" i="9"/>
  <c r="BE10" i="3" l="1"/>
  <c r="BF11" i="3"/>
  <c r="BG11" i="3"/>
  <c r="J33" i="9"/>
  <c r="J30" i="9"/>
  <c r="H165" i="9"/>
  <c r="H95" i="9"/>
  <c r="P167" i="9"/>
  <c r="K167" i="9"/>
  <c r="E167" i="9"/>
  <c r="F167" i="9"/>
  <c r="G167" i="9"/>
  <c r="G166" i="9"/>
  <c r="F166" i="9"/>
  <c r="E166" i="9"/>
  <c r="P166" i="9"/>
  <c r="K166" i="9"/>
  <c r="G164" i="9"/>
  <c r="P164" i="9"/>
  <c r="E164" i="9"/>
  <c r="F164" i="9"/>
  <c r="K164" i="9"/>
  <c r="P131" i="9"/>
  <c r="P163" i="9"/>
  <c r="G163" i="9"/>
  <c r="E163" i="9"/>
  <c r="F163" i="9"/>
  <c r="K163" i="9"/>
  <c r="E131" i="9"/>
  <c r="F131" i="9"/>
  <c r="G131" i="9"/>
  <c r="K131" i="9"/>
  <c r="BE11" i="3" l="1"/>
  <c r="BF12" i="3"/>
  <c r="BG12" i="3"/>
  <c r="H167" i="9"/>
  <c r="H166" i="9"/>
  <c r="H164" i="9"/>
  <c r="H163" i="9"/>
  <c r="H131" i="9"/>
  <c r="E162" i="9"/>
  <c r="F162" i="9"/>
  <c r="K162" i="9"/>
  <c r="G162" i="9"/>
  <c r="G157" i="9"/>
  <c r="K157" i="9"/>
  <c r="E157" i="9"/>
  <c r="F157" i="9"/>
  <c r="G149" i="9"/>
  <c r="F149" i="9"/>
  <c r="G133" i="9"/>
  <c r="F133" i="9"/>
  <c r="K149" i="9"/>
  <c r="E149" i="9"/>
  <c r="K146" i="9"/>
  <c r="E146" i="9"/>
  <c r="G145" i="9"/>
  <c r="F145" i="9"/>
  <c r="E145" i="9"/>
  <c r="K145" i="9"/>
  <c r="E133" i="9"/>
  <c r="K133" i="9"/>
  <c r="F111" i="9"/>
  <c r="F110" i="9"/>
  <c r="G111" i="9"/>
  <c r="E111" i="9"/>
  <c r="K111" i="9"/>
  <c r="F161" i="9"/>
  <c r="K161" i="9"/>
  <c r="E161" i="9"/>
  <c r="G161" i="9"/>
  <c r="F80" i="9"/>
  <c r="E80" i="9"/>
  <c r="G80" i="9" s="1"/>
  <c r="K80" i="9"/>
  <c r="G89" i="9"/>
  <c r="F89" i="9"/>
  <c r="E89" i="9"/>
  <c r="K89" i="9"/>
  <c r="F160" i="9"/>
  <c r="F159" i="9"/>
  <c r="F158" i="9"/>
  <c r="BE12" i="3" l="1"/>
  <c r="BF13" i="3"/>
  <c r="BG13" i="3"/>
  <c r="H133" i="9"/>
  <c r="H162" i="9"/>
  <c r="H157" i="9"/>
  <c r="H149" i="9"/>
  <c r="H146" i="9"/>
  <c r="H145" i="9"/>
  <c r="H111" i="9"/>
  <c r="H80" i="9"/>
  <c r="H161" i="9"/>
  <c r="H89" i="9"/>
  <c r="K160" i="9"/>
  <c r="E160" i="9"/>
  <c r="G160" i="9"/>
  <c r="K159" i="9"/>
  <c r="G159" i="9"/>
  <c r="E159" i="9"/>
  <c r="E18" i="3"/>
  <c r="E20" i="3"/>
  <c r="E21" i="3"/>
  <c r="E24" i="3"/>
  <c r="E30" i="3"/>
  <c r="E35" i="3"/>
  <c r="E39" i="3"/>
  <c r="E15" i="3"/>
  <c r="E14" i="3"/>
  <c r="BE13" i="3" l="1"/>
  <c r="BF14" i="3"/>
  <c r="BG14" i="3"/>
  <c r="H160" i="9"/>
  <c r="H159" i="9"/>
  <c r="R59" i="9"/>
  <c r="S59" i="9" s="1"/>
  <c r="K59" i="9"/>
  <c r="R57" i="9"/>
  <c r="S57" i="9" s="1"/>
  <c r="R39" i="9"/>
  <c r="F39" i="9"/>
  <c r="E39" i="9"/>
  <c r="J40" i="9"/>
  <c r="BE14" i="3" l="1"/>
  <c r="BF15" i="3"/>
  <c r="BG15" i="3"/>
  <c r="G39" i="9"/>
  <c r="K39" i="9"/>
  <c r="K57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6" i="9"/>
  <c r="A145" i="9"/>
  <c r="A144" i="9"/>
  <c r="A142" i="9"/>
  <c r="A141" i="9"/>
  <c r="A138" i="9"/>
  <c r="A137" i="9"/>
  <c r="A135" i="9"/>
  <c r="A134" i="9"/>
  <c r="A133" i="9"/>
  <c r="A132" i="9"/>
  <c r="A131" i="9"/>
  <c r="A130" i="9"/>
  <c r="A129" i="9"/>
  <c r="A127" i="9"/>
  <c r="A126" i="9"/>
  <c r="A123" i="9"/>
  <c r="A122" i="9"/>
  <c r="A120" i="9"/>
  <c r="A117" i="9"/>
  <c r="A114" i="9"/>
  <c r="A113" i="9"/>
  <c r="A112" i="9"/>
  <c r="A111" i="9"/>
  <c r="A110" i="9"/>
  <c r="A109" i="9"/>
  <c r="A108" i="9"/>
  <c r="A106" i="9"/>
  <c r="A105" i="9"/>
  <c r="A104" i="9"/>
  <c r="A103" i="9"/>
  <c r="A101" i="9"/>
  <c r="A100" i="9"/>
  <c r="A99" i="9"/>
  <c r="A96" i="9"/>
  <c r="A95" i="9"/>
  <c r="A92" i="9"/>
  <c r="A91" i="9"/>
  <c r="A90" i="9"/>
  <c r="A89" i="9"/>
  <c r="A88" i="9"/>
  <c r="A87" i="9"/>
  <c r="A84" i="9"/>
  <c r="A81" i="9"/>
  <c r="A80" i="9"/>
  <c r="A76" i="9"/>
  <c r="A74" i="9"/>
  <c r="A72" i="9"/>
  <c r="A70" i="9"/>
  <c r="A68" i="9"/>
  <c r="A67" i="9"/>
  <c r="A63" i="9"/>
  <c r="A59" i="9"/>
  <c r="A57" i="9"/>
  <c r="A53" i="9"/>
  <c r="A49" i="9"/>
  <c r="A46" i="9"/>
  <c r="A41" i="9"/>
  <c r="A39" i="9"/>
  <c r="A37" i="9"/>
  <c r="A34" i="9"/>
  <c r="A30" i="9"/>
  <c r="A24" i="9"/>
  <c r="A13" i="9"/>
  <c r="A2" i="9"/>
  <c r="K4" i="3" s="1"/>
  <c r="K40" i="9"/>
  <c r="Y81" i="9"/>
  <c r="Z81" i="9" s="1"/>
  <c r="R77" i="9"/>
  <c r="S77" i="9" s="1"/>
  <c r="R67" i="9"/>
  <c r="S67" i="9" s="1"/>
  <c r="R63" i="9"/>
  <c r="S63" i="9" s="1"/>
  <c r="R42" i="9"/>
  <c r="S42" i="9" s="1"/>
  <c r="S39" i="9"/>
  <c r="R31" i="9"/>
  <c r="S31" i="9" s="1"/>
  <c r="K158" i="9"/>
  <c r="K156" i="9"/>
  <c r="L74" i="3" s="1"/>
  <c r="K155" i="9"/>
  <c r="K154" i="9"/>
  <c r="L72" i="3" s="1"/>
  <c r="K153" i="9"/>
  <c r="L71" i="3" s="1"/>
  <c r="K152" i="9"/>
  <c r="K151" i="9"/>
  <c r="K150" i="9"/>
  <c r="L68" i="3" s="1"/>
  <c r="K144" i="9"/>
  <c r="L64" i="3" s="1"/>
  <c r="K142" i="9"/>
  <c r="L63" i="3" s="1"/>
  <c r="K141" i="9"/>
  <c r="L62" i="3" s="1"/>
  <c r="K138" i="9"/>
  <c r="L61" i="3" s="1"/>
  <c r="K137" i="9"/>
  <c r="L60" i="3" s="1"/>
  <c r="K135" i="9"/>
  <c r="K134" i="9"/>
  <c r="K132" i="9"/>
  <c r="K130" i="9"/>
  <c r="L54" i="3" s="1"/>
  <c r="K129" i="9"/>
  <c r="L53" i="3" s="1"/>
  <c r="K127" i="9"/>
  <c r="L52" i="3" s="1"/>
  <c r="K126" i="9"/>
  <c r="L51" i="3" s="1"/>
  <c r="K123" i="9"/>
  <c r="L50" i="3" s="1"/>
  <c r="K122" i="9"/>
  <c r="L49" i="3" s="1"/>
  <c r="K120" i="9"/>
  <c r="L48" i="3" s="1"/>
  <c r="K117" i="9"/>
  <c r="L47" i="3" s="1"/>
  <c r="K114" i="9"/>
  <c r="L46" i="3" s="1"/>
  <c r="K113" i="9"/>
  <c r="L45" i="3" s="1"/>
  <c r="K112" i="9"/>
  <c r="L44" i="3" s="1"/>
  <c r="K110" i="9"/>
  <c r="L42" i="3" s="1"/>
  <c r="K109" i="9"/>
  <c r="L41" i="3" s="1"/>
  <c r="K108" i="9"/>
  <c r="K106" i="9"/>
  <c r="L39" i="3" s="1"/>
  <c r="K101" i="9"/>
  <c r="K99" i="9"/>
  <c r="L33" i="3" s="1"/>
  <c r="K96" i="9"/>
  <c r="L32" i="3" s="1"/>
  <c r="K92" i="9"/>
  <c r="L30" i="3" s="1"/>
  <c r="K91" i="9"/>
  <c r="L29" i="3" s="1"/>
  <c r="K90" i="9"/>
  <c r="L28" i="3" s="1"/>
  <c r="K88" i="9"/>
  <c r="L26" i="3" s="1"/>
  <c r="K87" i="9"/>
  <c r="L25" i="3" s="1"/>
  <c r="K84" i="9"/>
  <c r="L24" i="3" s="1"/>
  <c r="K81" i="9"/>
  <c r="K78" i="9"/>
  <c r="K74" i="9"/>
  <c r="L20" i="3" s="1"/>
  <c r="K72" i="9"/>
  <c r="H72" i="9" s="1"/>
  <c r="K70" i="9"/>
  <c r="L18" i="3" s="1"/>
  <c r="K68" i="9"/>
  <c r="K49" i="9"/>
  <c r="L10" i="3"/>
  <c r="K43" i="9"/>
  <c r="L7" i="3"/>
  <c r="L6" i="3"/>
  <c r="K33" i="9"/>
  <c r="J31" i="9"/>
  <c r="K31" i="9" s="1"/>
  <c r="L4" i="3"/>
  <c r="H13" i="9"/>
  <c r="I41" i="9"/>
  <c r="J42" i="9"/>
  <c r="K42" i="9" s="1"/>
  <c r="J41" i="9"/>
  <c r="I76" i="9"/>
  <c r="J77" i="9"/>
  <c r="K77" i="9" s="1"/>
  <c r="W6" i="3"/>
  <c r="W7" i="3"/>
  <c r="W8" i="3"/>
  <c r="W9" i="3"/>
  <c r="W10" i="3"/>
  <c r="W11" i="3"/>
  <c r="L56" i="3" l="1"/>
  <c r="BG16" i="3"/>
  <c r="BE15" i="3"/>
  <c r="BF16" i="3"/>
  <c r="L35" i="3"/>
  <c r="L40" i="3"/>
  <c r="L11" i="3"/>
  <c r="H49" i="9"/>
  <c r="L3" i="3"/>
  <c r="L73" i="3"/>
  <c r="L76" i="3"/>
  <c r="L16" i="3"/>
  <c r="L15" i="3"/>
  <c r="L23" i="3"/>
  <c r="L19" i="3"/>
  <c r="L17" i="3"/>
  <c r="L2" i="3"/>
  <c r="L34" i="3"/>
  <c r="L12" i="3"/>
  <c r="L38" i="3"/>
  <c r="L83" i="3"/>
  <c r="L37" i="3"/>
  <c r="L31" i="3"/>
  <c r="L81" i="3"/>
  <c r="L84" i="3"/>
  <c r="L55" i="3"/>
  <c r="L82" i="3"/>
  <c r="L85" i="3"/>
  <c r="L65" i="3"/>
  <c r="L79" i="3"/>
  <c r="L67" i="3"/>
  <c r="L75" i="3"/>
  <c r="L22" i="3"/>
  <c r="L27" i="3"/>
  <c r="L43" i="3"/>
  <c r="L57" i="3"/>
  <c r="L80" i="3"/>
  <c r="L66" i="3"/>
  <c r="L78" i="3"/>
  <c r="L77" i="3"/>
  <c r="L13" i="3"/>
  <c r="L58" i="3"/>
  <c r="L69" i="3"/>
  <c r="L59" i="3"/>
  <c r="L70" i="3"/>
  <c r="L14" i="3"/>
  <c r="H39" i="9"/>
  <c r="L8" i="3"/>
  <c r="H68" i="9"/>
  <c r="K41" i="9"/>
  <c r="L9" i="3" s="1"/>
  <c r="K30" i="9"/>
  <c r="L5" i="3" s="1"/>
  <c r="K76" i="9"/>
  <c r="L21" i="3" s="1"/>
  <c r="F76" i="9"/>
  <c r="G76" i="9" s="1"/>
  <c r="E76" i="9"/>
  <c r="G132" i="9"/>
  <c r="F132" i="9"/>
  <c r="E132" i="9"/>
  <c r="H132" i="9" s="1"/>
  <c r="G158" i="9"/>
  <c r="G156" i="9"/>
  <c r="G155" i="9"/>
  <c r="G154" i="9"/>
  <c r="G153" i="9"/>
  <c r="G152" i="9"/>
  <c r="G151" i="9"/>
  <c r="G150" i="9"/>
  <c r="G144" i="9"/>
  <c r="G141" i="9"/>
  <c r="G137" i="9"/>
  <c r="G135" i="9"/>
  <c r="G134" i="9"/>
  <c r="G130" i="9"/>
  <c r="G113" i="9"/>
  <c r="G112" i="9"/>
  <c r="G110" i="9"/>
  <c r="G109" i="9"/>
  <c r="G108" i="9"/>
  <c r="G106" i="9"/>
  <c r="G99" i="9"/>
  <c r="G91" i="9"/>
  <c r="G90" i="9"/>
  <c r="G88" i="9"/>
  <c r="G87" i="9"/>
  <c r="BE16" i="3" l="1"/>
  <c r="BF17" i="3"/>
  <c r="BG17" i="3"/>
  <c r="H76" i="9"/>
  <c r="F91" i="9"/>
  <c r="F90" i="9"/>
  <c r="F88" i="9"/>
  <c r="E88" i="9"/>
  <c r="H88" i="9" s="1"/>
  <c r="E91" i="9"/>
  <c r="H91" i="9" s="1"/>
  <c r="E90" i="9"/>
  <c r="H90" i="9" s="1"/>
  <c r="E158" i="9"/>
  <c r="H158" i="9" s="1"/>
  <c r="F138" i="9"/>
  <c r="G138" i="9" s="1"/>
  <c r="E138" i="9"/>
  <c r="H138" i="9" s="1"/>
  <c r="F141" i="9"/>
  <c r="E141" i="9"/>
  <c r="H141" i="9" s="1"/>
  <c r="F137" i="9"/>
  <c r="E137" i="9"/>
  <c r="H137" i="9" s="1"/>
  <c r="F135" i="9"/>
  <c r="E135" i="9"/>
  <c r="H135" i="9" s="1"/>
  <c r="F113" i="9"/>
  <c r="E113" i="9"/>
  <c r="H113" i="9" s="1"/>
  <c r="F112" i="9"/>
  <c r="E112" i="9"/>
  <c r="H112" i="9" s="1"/>
  <c r="E110" i="9"/>
  <c r="H110" i="9" s="1"/>
  <c r="F109" i="9"/>
  <c r="E109" i="9"/>
  <c r="H109" i="9" s="1"/>
  <c r="F108" i="9"/>
  <c r="E108" i="9"/>
  <c r="H108" i="9" s="1"/>
  <c r="AZ2" i="3"/>
  <c r="BA2" i="3" s="1"/>
  <c r="F106" i="9"/>
  <c r="E106" i="9"/>
  <c r="H106" i="9" s="1"/>
  <c r="F99" i="9"/>
  <c r="E99" i="9"/>
  <c r="H99" i="9" s="1"/>
  <c r="F150" i="9"/>
  <c r="F156" i="9"/>
  <c r="E156" i="9"/>
  <c r="H156" i="9" s="1"/>
  <c r="F155" i="9"/>
  <c r="E155" i="9"/>
  <c r="H155" i="9" s="1"/>
  <c r="F154" i="9"/>
  <c r="E154" i="9"/>
  <c r="H154" i="9" s="1"/>
  <c r="F153" i="9"/>
  <c r="E153" i="9"/>
  <c r="H153" i="9" s="1"/>
  <c r="F152" i="9"/>
  <c r="E152" i="9"/>
  <c r="H152" i="9" s="1"/>
  <c r="F151" i="9"/>
  <c r="E151" i="9"/>
  <c r="H151" i="9" s="1"/>
  <c r="E150" i="9"/>
  <c r="H150" i="9" s="1"/>
  <c r="BE17" i="3" l="1"/>
  <c r="BF18" i="3"/>
  <c r="BG18" i="3"/>
  <c r="BC2" i="3"/>
  <c r="BB2" i="3"/>
  <c r="E130" i="9"/>
  <c r="H130" i="9" s="1"/>
  <c r="F130" i="9"/>
  <c r="E129" i="9"/>
  <c r="H129" i="9" s="1"/>
  <c r="F129" i="9"/>
  <c r="N23" i="3"/>
  <c r="BE18" i="3" l="1"/>
  <c r="BF19" i="3"/>
  <c r="BG19" i="3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1" i="2"/>
  <c r="K51" i="2"/>
  <c r="M49" i="2"/>
  <c r="K49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6" i="2"/>
  <c r="K36" i="2"/>
  <c r="M35" i="2"/>
  <c r="K35" i="2"/>
  <c r="M34" i="2"/>
  <c r="K34" i="2"/>
  <c r="M33" i="2"/>
  <c r="K33" i="2"/>
  <c r="M31" i="2"/>
  <c r="K31" i="2"/>
  <c r="M30" i="2"/>
  <c r="M29" i="2"/>
  <c r="K29" i="2"/>
  <c r="M28" i="2"/>
  <c r="K28" i="2"/>
  <c r="M27" i="2"/>
  <c r="K27" i="2"/>
  <c r="M26" i="2"/>
  <c r="K26" i="2"/>
  <c r="M25" i="2"/>
  <c r="M24" i="2"/>
  <c r="K24" i="2"/>
  <c r="M22" i="2"/>
  <c r="K22" i="2"/>
  <c r="M21" i="2"/>
  <c r="K21" i="2"/>
  <c r="M20" i="2"/>
  <c r="K20" i="2"/>
  <c r="M18" i="2"/>
  <c r="K18" i="2"/>
  <c r="M16" i="2"/>
  <c r="M15" i="2"/>
  <c r="K15" i="2"/>
  <c r="M14" i="2"/>
  <c r="K14" i="2"/>
  <c r="M13" i="2"/>
  <c r="K13" i="2"/>
  <c r="M4" i="2"/>
  <c r="BE19" i="3" l="1"/>
  <c r="BF20" i="3"/>
  <c r="BG20" i="3"/>
  <c r="E96" i="9"/>
  <c r="H96" i="9" s="1"/>
  <c r="J5" i="3"/>
  <c r="N5" i="3"/>
  <c r="U5" i="3"/>
  <c r="J6" i="3"/>
  <c r="N6" i="3"/>
  <c r="U6" i="3"/>
  <c r="J7" i="3"/>
  <c r="N7" i="3"/>
  <c r="U7" i="3"/>
  <c r="J8" i="3"/>
  <c r="N8" i="3"/>
  <c r="U8" i="3"/>
  <c r="J9" i="3"/>
  <c r="N9" i="3"/>
  <c r="U9" i="3"/>
  <c r="J10" i="3"/>
  <c r="N10" i="3"/>
  <c r="U10" i="3"/>
  <c r="J11" i="3"/>
  <c r="N11" i="3"/>
  <c r="U11" i="3"/>
  <c r="J12" i="3"/>
  <c r="N12" i="3"/>
  <c r="U12" i="3"/>
  <c r="J13" i="3"/>
  <c r="N13" i="3"/>
  <c r="U13" i="3"/>
  <c r="J14" i="3"/>
  <c r="N14" i="3"/>
  <c r="U14" i="3"/>
  <c r="J15" i="3"/>
  <c r="N15" i="3"/>
  <c r="U15" i="3"/>
  <c r="J16" i="3"/>
  <c r="N16" i="3"/>
  <c r="U16" i="3"/>
  <c r="J17" i="3"/>
  <c r="N17" i="3"/>
  <c r="U17" i="3"/>
  <c r="W17" i="3"/>
  <c r="J18" i="3"/>
  <c r="N18" i="3"/>
  <c r="U18" i="3"/>
  <c r="J19" i="3"/>
  <c r="N19" i="3"/>
  <c r="U19" i="3"/>
  <c r="W19" i="3"/>
  <c r="J20" i="3"/>
  <c r="N20" i="3"/>
  <c r="U20" i="3"/>
  <c r="J21" i="3"/>
  <c r="N21" i="3"/>
  <c r="U21" i="3"/>
  <c r="J22" i="3"/>
  <c r="N22" i="3"/>
  <c r="U22" i="3"/>
  <c r="W22" i="3"/>
  <c r="J23" i="3"/>
  <c r="U23" i="3"/>
  <c r="J24" i="3"/>
  <c r="N24" i="3"/>
  <c r="U24" i="3"/>
  <c r="J25" i="3"/>
  <c r="N25" i="3"/>
  <c r="U25" i="3"/>
  <c r="J26" i="3"/>
  <c r="N26" i="3"/>
  <c r="U26" i="3"/>
  <c r="W26" i="3"/>
  <c r="J27" i="3"/>
  <c r="N27" i="3"/>
  <c r="U27" i="3"/>
  <c r="W27" i="3"/>
  <c r="J28" i="3"/>
  <c r="N28" i="3"/>
  <c r="U28" i="3"/>
  <c r="W28" i="3"/>
  <c r="J29" i="3"/>
  <c r="N29" i="3"/>
  <c r="U29" i="3"/>
  <c r="W29" i="3"/>
  <c r="J30" i="3"/>
  <c r="N30" i="3"/>
  <c r="U30" i="3"/>
  <c r="D30" i="3" s="1"/>
  <c r="J31" i="3"/>
  <c r="N31" i="3"/>
  <c r="U31" i="3"/>
  <c r="W31" i="3"/>
  <c r="J32" i="3"/>
  <c r="N32" i="3"/>
  <c r="U32" i="3"/>
  <c r="W32" i="3"/>
  <c r="J33" i="3"/>
  <c r="N33" i="3"/>
  <c r="U33" i="3"/>
  <c r="W33" i="3"/>
  <c r="J34" i="3"/>
  <c r="N34" i="3"/>
  <c r="U34" i="3"/>
  <c r="W34" i="3"/>
  <c r="J35" i="3"/>
  <c r="N35" i="3"/>
  <c r="U35" i="3"/>
  <c r="J36" i="3"/>
  <c r="N36" i="3"/>
  <c r="U36" i="3"/>
  <c r="W36" i="3"/>
  <c r="J37" i="3"/>
  <c r="N37" i="3"/>
  <c r="U37" i="3"/>
  <c r="W37" i="3"/>
  <c r="J38" i="3"/>
  <c r="N38" i="3"/>
  <c r="U38" i="3"/>
  <c r="W38" i="3"/>
  <c r="J39" i="3"/>
  <c r="N39" i="3"/>
  <c r="U39" i="3"/>
  <c r="W39" i="3"/>
  <c r="J40" i="3"/>
  <c r="N40" i="3"/>
  <c r="U40" i="3"/>
  <c r="W40" i="3"/>
  <c r="J41" i="3"/>
  <c r="N41" i="3"/>
  <c r="U41" i="3"/>
  <c r="W41" i="3"/>
  <c r="J42" i="3"/>
  <c r="N42" i="3"/>
  <c r="U42" i="3"/>
  <c r="W42" i="3"/>
  <c r="J43" i="3"/>
  <c r="N43" i="3"/>
  <c r="U43" i="3"/>
  <c r="W43" i="3"/>
  <c r="J44" i="3"/>
  <c r="N44" i="3"/>
  <c r="U44" i="3"/>
  <c r="W44" i="3"/>
  <c r="J45" i="3"/>
  <c r="N45" i="3"/>
  <c r="U45" i="3"/>
  <c r="W45" i="3"/>
  <c r="J46" i="3"/>
  <c r="N46" i="3"/>
  <c r="U46" i="3"/>
  <c r="D46" i="3" s="1"/>
  <c r="H46" i="3" s="1"/>
  <c r="J47" i="3"/>
  <c r="N47" i="3"/>
  <c r="U47" i="3"/>
  <c r="J48" i="3"/>
  <c r="N48" i="3"/>
  <c r="U48" i="3"/>
  <c r="J49" i="3"/>
  <c r="N49" i="3"/>
  <c r="U49" i="3"/>
  <c r="J50" i="3"/>
  <c r="N50" i="3"/>
  <c r="U50" i="3"/>
  <c r="J51" i="3"/>
  <c r="N51" i="3"/>
  <c r="U51" i="3"/>
  <c r="J52" i="3"/>
  <c r="N52" i="3"/>
  <c r="U52" i="3"/>
  <c r="J53" i="3"/>
  <c r="N53" i="3"/>
  <c r="U53" i="3"/>
  <c r="W53" i="3"/>
  <c r="J54" i="3"/>
  <c r="N54" i="3"/>
  <c r="U54" i="3"/>
  <c r="W54" i="3"/>
  <c r="J55" i="3"/>
  <c r="N55" i="3"/>
  <c r="U55" i="3"/>
  <c r="W55" i="3"/>
  <c r="J56" i="3"/>
  <c r="N56" i="3"/>
  <c r="U56" i="3"/>
  <c r="W56" i="3"/>
  <c r="J57" i="3"/>
  <c r="N57" i="3"/>
  <c r="U57" i="3"/>
  <c r="W57" i="3"/>
  <c r="J58" i="3"/>
  <c r="N58" i="3"/>
  <c r="U58" i="3"/>
  <c r="J59" i="3"/>
  <c r="N59" i="3"/>
  <c r="U59" i="3"/>
  <c r="W59" i="3"/>
  <c r="J60" i="3"/>
  <c r="N60" i="3"/>
  <c r="U60" i="3"/>
  <c r="W60" i="3"/>
  <c r="J61" i="3"/>
  <c r="N61" i="3"/>
  <c r="U61" i="3"/>
  <c r="W61" i="3"/>
  <c r="J62" i="3"/>
  <c r="N62" i="3"/>
  <c r="U62" i="3"/>
  <c r="W62" i="3"/>
  <c r="J63" i="3"/>
  <c r="N63" i="3"/>
  <c r="U63" i="3"/>
  <c r="J64" i="3"/>
  <c r="N64" i="3"/>
  <c r="U64" i="3"/>
  <c r="J65" i="3"/>
  <c r="N65" i="3"/>
  <c r="U65" i="3"/>
  <c r="W65" i="3"/>
  <c r="J66" i="3"/>
  <c r="N66" i="3"/>
  <c r="U66" i="3"/>
  <c r="W66" i="3"/>
  <c r="J67" i="3"/>
  <c r="N67" i="3"/>
  <c r="U67" i="3"/>
  <c r="W67" i="3"/>
  <c r="J68" i="3"/>
  <c r="N68" i="3"/>
  <c r="U68" i="3"/>
  <c r="W68" i="3"/>
  <c r="J69" i="3"/>
  <c r="N69" i="3"/>
  <c r="U69" i="3"/>
  <c r="W69" i="3"/>
  <c r="J70" i="3"/>
  <c r="N70" i="3"/>
  <c r="U70" i="3"/>
  <c r="W70" i="3"/>
  <c r="J71" i="3"/>
  <c r="N71" i="3"/>
  <c r="U71" i="3"/>
  <c r="W71" i="3"/>
  <c r="J72" i="3"/>
  <c r="N72" i="3"/>
  <c r="U72" i="3"/>
  <c r="W72" i="3"/>
  <c r="J73" i="3"/>
  <c r="N73" i="3"/>
  <c r="U73" i="3"/>
  <c r="W73" i="3"/>
  <c r="J74" i="3"/>
  <c r="N74" i="3"/>
  <c r="U74" i="3"/>
  <c r="W74" i="3"/>
  <c r="J75" i="3"/>
  <c r="N75" i="3"/>
  <c r="U75" i="3"/>
  <c r="W75" i="3"/>
  <c r="J76" i="3"/>
  <c r="N76" i="3"/>
  <c r="U76" i="3"/>
  <c r="W76" i="3"/>
  <c r="J77" i="3"/>
  <c r="N77" i="3"/>
  <c r="U77" i="3"/>
  <c r="W77" i="3"/>
  <c r="J78" i="3"/>
  <c r="N78" i="3"/>
  <c r="U78" i="3"/>
  <c r="W78" i="3"/>
  <c r="J79" i="3"/>
  <c r="N79" i="3"/>
  <c r="U79" i="3"/>
  <c r="W79" i="3"/>
  <c r="J80" i="3"/>
  <c r="N80" i="3"/>
  <c r="U80" i="3"/>
  <c r="W80" i="3"/>
  <c r="J81" i="3"/>
  <c r="N81" i="3"/>
  <c r="U81" i="3"/>
  <c r="W81" i="3"/>
  <c r="J82" i="3"/>
  <c r="N82" i="3"/>
  <c r="U82" i="3"/>
  <c r="W82" i="3"/>
  <c r="J83" i="3"/>
  <c r="N83" i="3"/>
  <c r="U83" i="3"/>
  <c r="W83" i="3"/>
  <c r="J84" i="3"/>
  <c r="N84" i="3"/>
  <c r="U84" i="3"/>
  <c r="W84" i="3"/>
  <c r="J85" i="3"/>
  <c r="N85" i="3"/>
  <c r="U85" i="3"/>
  <c r="W85" i="3"/>
  <c r="F144" i="9"/>
  <c r="E144" i="9"/>
  <c r="H144" i="9" s="1"/>
  <c r="F142" i="9"/>
  <c r="G142" i="9" s="1"/>
  <c r="E142" i="9"/>
  <c r="H142" i="9" s="1"/>
  <c r="F134" i="9"/>
  <c r="E134" i="9"/>
  <c r="H134" i="9" s="1"/>
  <c r="E127" i="9"/>
  <c r="H127" i="9" s="1"/>
  <c r="F126" i="9"/>
  <c r="E126" i="9"/>
  <c r="H126" i="9" s="1"/>
  <c r="F123" i="9"/>
  <c r="G123" i="9" s="1"/>
  <c r="E123" i="9"/>
  <c r="H123" i="9" s="1"/>
  <c r="F122" i="9"/>
  <c r="E122" i="9"/>
  <c r="H122" i="9" s="1"/>
  <c r="F120" i="9"/>
  <c r="E120" i="9"/>
  <c r="H120" i="9" s="1"/>
  <c r="E117" i="9"/>
  <c r="H117" i="9" s="1"/>
  <c r="E114" i="9"/>
  <c r="H114" i="9" s="1"/>
  <c r="F101" i="9"/>
  <c r="G101" i="9" s="1"/>
  <c r="E101" i="9"/>
  <c r="H101" i="9" s="1"/>
  <c r="F92" i="9"/>
  <c r="G92" i="9" s="1"/>
  <c r="E92" i="9"/>
  <c r="H92" i="9" s="1"/>
  <c r="F87" i="9"/>
  <c r="E87" i="9"/>
  <c r="H87" i="9" s="1"/>
  <c r="F84" i="9"/>
  <c r="G84" i="9" s="1"/>
  <c r="E84" i="9"/>
  <c r="H84" i="9" s="1"/>
  <c r="F74" i="9"/>
  <c r="E74" i="9"/>
  <c r="G74" i="9" s="1"/>
  <c r="F70" i="9"/>
  <c r="E70" i="9"/>
  <c r="G70" i="9" s="1"/>
  <c r="F67" i="9"/>
  <c r="E67" i="9"/>
  <c r="F63" i="9"/>
  <c r="E63" i="9"/>
  <c r="G63" i="9" s="1"/>
  <c r="F59" i="9"/>
  <c r="E59" i="9"/>
  <c r="H59" i="9" s="1"/>
  <c r="F57" i="9"/>
  <c r="E57" i="9"/>
  <c r="H57" i="9" s="1"/>
  <c r="E53" i="9"/>
  <c r="M169" i="9"/>
  <c r="C170" i="9" s="1"/>
  <c r="C175" i="9" s="1"/>
  <c r="S2" i="8"/>
  <c r="M2" i="8"/>
  <c r="AC2" i="8" s="1"/>
  <c r="BE20" i="3" l="1"/>
  <c r="BF21" i="3"/>
  <c r="BG21" i="3"/>
  <c r="G46" i="3"/>
  <c r="H53" i="9"/>
  <c r="G53" i="9"/>
  <c r="G57" i="9"/>
  <c r="G59" i="9"/>
  <c r="H70" i="9"/>
  <c r="H63" i="9"/>
  <c r="G67" i="9"/>
  <c r="H67" i="9"/>
  <c r="H74" i="9"/>
  <c r="E170" i="9"/>
  <c r="E172" i="9"/>
  <c r="E171" i="9"/>
  <c r="F169" i="9" s="1"/>
  <c r="T69" i="3"/>
  <c r="T85" i="3"/>
  <c r="S84" i="3"/>
  <c r="S83" i="3"/>
  <c r="T82" i="3"/>
  <c r="T81" i="3"/>
  <c r="F75" i="3"/>
  <c r="F74" i="3"/>
  <c r="S68" i="3"/>
  <c r="S67" i="3"/>
  <c r="T66" i="3"/>
  <c r="T65" i="3"/>
  <c r="F61" i="3"/>
  <c r="F60" i="3"/>
  <c r="S53" i="3"/>
  <c r="F48" i="3"/>
  <c r="F47" i="3"/>
  <c r="F46" i="3"/>
  <c r="F45" i="3"/>
  <c r="F44" i="3"/>
  <c r="F43" i="3"/>
  <c r="S31" i="3"/>
  <c r="S29" i="3"/>
  <c r="T28" i="3"/>
  <c r="T27" i="3"/>
  <c r="T25" i="3"/>
  <c r="S24" i="3"/>
  <c r="T23" i="3"/>
  <c r="T22" i="3"/>
  <c r="S21" i="3"/>
  <c r="S20" i="3"/>
  <c r="T19" i="3"/>
  <c r="S18" i="3"/>
  <c r="S17" i="3"/>
  <c r="S16" i="3"/>
  <c r="S15" i="3"/>
  <c r="S14" i="3"/>
  <c r="S13" i="3"/>
  <c r="S12" i="3"/>
  <c r="S11" i="3"/>
  <c r="F7" i="3"/>
  <c r="F81" i="3"/>
  <c r="S74" i="3"/>
  <c r="T72" i="3"/>
  <c r="S82" i="3"/>
  <c r="S81" i="3"/>
  <c r="T80" i="3"/>
  <c r="T79" i="3"/>
  <c r="F73" i="3"/>
  <c r="F72" i="3"/>
  <c r="S66" i="3"/>
  <c r="S65" i="3"/>
  <c r="T64" i="3"/>
  <c r="T63" i="3"/>
  <c r="F59" i="3"/>
  <c r="F58" i="3"/>
  <c r="F57" i="3"/>
  <c r="F50" i="3"/>
  <c r="F49" i="3"/>
  <c r="F42" i="3"/>
  <c r="F41" i="3"/>
  <c r="F40" i="3"/>
  <c r="F39" i="3"/>
  <c r="F35" i="3"/>
  <c r="S28" i="3"/>
  <c r="S27" i="3"/>
  <c r="T26" i="3"/>
  <c r="S25" i="3"/>
  <c r="S23" i="3"/>
  <c r="S22" i="3"/>
  <c r="S19" i="3"/>
  <c r="F9" i="3"/>
  <c r="F8" i="3"/>
  <c r="S80" i="3"/>
  <c r="S79" i="3"/>
  <c r="T78" i="3"/>
  <c r="T77" i="3"/>
  <c r="F71" i="3"/>
  <c r="F70" i="3"/>
  <c r="S64" i="3"/>
  <c r="S63" i="3"/>
  <c r="T62" i="3"/>
  <c r="F56" i="3"/>
  <c r="F55" i="3"/>
  <c r="F51" i="3"/>
  <c r="F38" i="3"/>
  <c r="F37" i="3"/>
  <c r="F36" i="3"/>
  <c r="F34" i="3"/>
  <c r="F33" i="3"/>
  <c r="S26" i="3"/>
  <c r="F10" i="3"/>
  <c r="T5" i="3"/>
  <c r="F85" i="3"/>
  <c r="F84" i="3"/>
  <c r="S78" i="3"/>
  <c r="S77" i="3"/>
  <c r="T76" i="3"/>
  <c r="T75" i="3"/>
  <c r="F69" i="3"/>
  <c r="F68" i="3"/>
  <c r="S62" i="3"/>
  <c r="T61" i="3"/>
  <c r="F54" i="3"/>
  <c r="F53" i="3"/>
  <c r="F52" i="3"/>
  <c r="T47" i="3"/>
  <c r="T46" i="3"/>
  <c r="F32" i="3"/>
  <c r="F31" i="3"/>
  <c r="F30" i="3"/>
  <c r="F18" i="3"/>
  <c r="F17" i="3"/>
  <c r="F16" i="3"/>
  <c r="F15" i="3"/>
  <c r="F14" i="3"/>
  <c r="F13" i="3"/>
  <c r="F12" i="3"/>
  <c r="F11" i="3"/>
  <c r="T6" i="3"/>
  <c r="S5" i="3"/>
  <c r="F83" i="3"/>
  <c r="F82" i="3"/>
  <c r="S76" i="3"/>
  <c r="S75" i="3"/>
  <c r="T74" i="3"/>
  <c r="T73" i="3"/>
  <c r="F67" i="3"/>
  <c r="F66" i="3"/>
  <c r="S61" i="3"/>
  <c r="T60" i="3"/>
  <c r="T59" i="3"/>
  <c r="T49" i="3"/>
  <c r="T48" i="3"/>
  <c r="S47" i="3"/>
  <c r="S46" i="3"/>
  <c r="T45" i="3"/>
  <c r="T44" i="3"/>
  <c r="T43" i="3"/>
  <c r="T42" i="3"/>
  <c r="F29" i="3"/>
  <c r="F28" i="3"/>
  <c r="F24" i="3"/>
  <c r="F23" i="3"/>
  <c r="F22" i="3"/>
  <c r="F21" i="3"/>
  <c r="F20" i="3"/>
  <c r="F19" i="3"/>
  <c r="T8" i="3"/>
  <c r="T7" i="3"/>
  <c r="S6" i="3"/>
  <c r="F65" i="3"/>
  <c r="F64" i="3"/>
  <c r="S60" i="3"/>
  <c r="S59" i="3"/>
  <c r="T58" i="3"/>
  <c r="T57" i="3"/>
  <c r="T56" i="3"/>
  <c r="T50" i="3"/>
  <c r="S49" i="3"/>
  <c r="S48" i="3"/>
  <c r="S45" i="3"/>
  <c r="S44" i="3"/>
  <c r="S43" i="3"/>
  <c r="S42" i="3"/>
  <c r="T41" i="3"/>
  <c r="T40" i="3"/>
  <c r="T39" i="3"/>
  <c r="T38" i="3"/>
  <c r="T35" i="3"/>
  <c r="T34" i="3"/>
  <c r="F27" i="3"/>
  <c r="F26" i="3"/>
  <c r="F25" i="3"/>
  <c r="S8" i="3"/>
  <c r="S7" i="3"/>
  <c r="F78" i="3"/>
  <c r="S71" i="3"/>
  <c r="F63" i="3"/>
  <c r="S58" i="3"/>
  <c r="S57" i="3"/>
  <c r="S56" i="3"/>
  <c r="T55" i="3"/>
  <c r="T54" i="3"/>
  <c r="T52" i="3"/>
  <c r="T51" i="3"/>
  <c r="S50" i="3"/>
  <c r="S41" i="3"/>
  <c r="S40" i="3"/>
  <c r="S39" i="3"/>
  <c r="S38" i="3"/>
  <c r="T37" i="3"/>
  <c r="T36" i="3"/>
  <c r="S35" i="3"/>
  <c r="S34" i="3"/>
  <c r="T33" i="3"/>
  <c r="T32" i="3"/>
  <c r="T30" i="3"/>
  <c r="T10" i="3"/>
  <c r="S9" i="3"/>
  <c r="F5" i="3"/>
  <c r="F80" i="3"/>
  <c r="S73" i="3"/>
  <c r="T71" i="3"/>
  <c r="F79" i="3"/>
  <c r="S72" i="3"/>
  <c r="T70" i="3"/>
  <c r="S85" i="3"/>
  <c r="T84" i="3"/>
  <c r="T83" i="3"/>
  <c r="F77" i="3"/>
  <c r="F76" i="3"/>
  <c r="S70" i="3"/>
  <c r="S69" i="3"/>
  <c r="T68" i="3"/>
  <c r="T67" i="3"/>
  <c r="F62" i="3"/>
  <c r="S55" i="3"/>
  <c r="S54" i="3"/>
  <c r="T53" i="3"/>
  <c r="S52" i="3"/>
  <c r="S51" i="3"/>
  <c r="S37" i="3"/>
  <c r="S36" i="3"/>
  <c r="S33" i="3"/>
  <c r="S32" i="3"/>
  <c r="T31" i="3"/>
  <c r="S30" i="3"/>
  <c r="T29" i="3"/>
  <c r="T21" i="3"/>
  <c r="T20" i="3"/>
  <c r="T18" i="3"/>
  <c r="T17" i="3"/>
  <c r="T16" i="3"/>
  <c r="T15" i="3"/>
  <c r="T14" i="3"/>
  <c r="T13" i="3"/>
  <c r="T12" i="3"/>
  <c r="T11" i="3"/>
  <c r="S10" i="3"/>
  <c r="F6" i="3"/>
  <c r="P2" i="8"/>
  <c r="AC3" i="8"/>
  <c r="S4" i="8"/>
  <c r="S3" i="8"/>
  <c r="P4" i="8"/>
  <c r="P3" i="8"/>
  <c r="M4" i="8"/>
  <c r="AC4" i="8" s="1"/>
  <c r="M3" i="8"/>
  <c r="S24" i="8"/>
  <c r="AC24" i="8"/>
  <c r="S63" i="8"/>
  <c r="M63" i="8"/>
  <c r="P63" i="8" s="1"/>
  <c r="E173" i="9" l="1"/>
  <c r="E175" i="9" s="1"/>
  <c r="K103" i="9"/>
  <c r="H103" i="9" s="1"/>
  <c r="AC63" i="8"/>
  <c r="S58" i="8"/>
  <c r="S64" i="8"/>
  <c r="S23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U3" i="3"/>
  <c r="N4" i="3"/>
  <c r="N3" i="3"/>
  <c r="N2" i="3"/>
  <c r="Q85" i="7"/>
  <c r="P85" i="7" s="1"/>
  <c r="Q84" i="7"/>
  <c r="P84" i="7" s="1"/>
  <c r="Q83" i="7"/>
  <c r="P83" i="7" s="1"/>
  <c r="Q82" i="7"/>
  <c r="P82" i="7" s="1"/>
  <c r="Q81" i="7"/>
  <c r="P81" i="7" s="1"/>
  <c r="Q80" i="7"/>
  <c r="P80" i="7" s="1"/>
  <c r="Q79" i="7"/>
  <c r="P79" i="7" s="1"/>
  <c r="Q78" i="7"/>
  <c r="P78" i="7" s="1"/>
  <c r="Q77" i="7"/>
  <c r="P77" i="7" s="1"/>
  <c r="Q76" i="7"/>
  <c r="P76" i="7" s="1"/>
  <c r="Q75" i="7"/>
  <c r="P75" i="7" s="1"/>
  <c r="Q74" i="7"/>
  <c r="P74" i="7" s="1"/>
  <c r="Q73" i="7"/>
  <c r="P73" i="7" s="1"/>
  <c r="Q72" i="7"/>
  <c r="P72" i="7" s="1"/>
  <c r="Q71" i="7"/>
  <c r="P71" i="7" s="1"/>
  <c r="Q70" i="7"/>
  <c r="P70" i="7" s="1"/>
  <c r="Q69" i="7"/>
  <c r="P69" i="7" s="1"/>
  <c r="Q68" i="7"/>
  <c r="P68" i="7" s="1"/>
  <c r="Q67" i="7"/>
  <c r="P67" i="7" s="1"/>
  <c r="Q66" i="7"/>
  <c r="P66" i="7" s="1"/>
  <c r="Q65" i="7"/>
  <c r="P65" i="7" s="1"/>
  <c r="Q64" i="7"/>
  <c r="P64" i="7" s="1"/>
  <c r="Q63" i="7"/>
  <c r="P63" i="7" s="1"/>
  <c r="Q62" i="7"/>
  <c r="P62" i="7" s="1"/>
  <c r="Q61" i="7"/>
  <c r="P61" i="7" s="1"/>
  <c r="Q60" i="7"/>
  <c r="P60" i="7" s="1"/>
  <c r="Q59" i="7"/>
  <c r="P59" i="7" s="1"/>
  <c r="Q58" i="7"/>
  <c r="P58" i="7" s="1"/>
  <c r="Q57" i="7"/>
  <c r="P57" i="7" s="1"/>
  <c r="Q56" i="7"/>
  <c r="P56" i="7" s="1"/>
  <c r="Q55" i="7"/>
  <c r="P55" i="7" s="1"/>
  <c r="Q54" i="7"/>
  <c r="P54" i="7" s="1"/>
  <c r="Q53" i="7"/>
  <c r="P53" i="7" s="1"/>
  <c r="Q52" i="7"/>
  <c r="P52" i="7" s="1"/>
  <c r="Q51" i="7"/>
  <c r="P51" i="7" s="1"/>
  <c r="Q50" i="7"/>
  <c r="P50" i="7" s="1"/>
  <c r="Q49" i="7"/>
  <c r="P49" i="7" s="1"/>
  <c r="Q48" i="7"/>
  <c r="P48" i="7" s="1"/>
  <c r="Q47" i="7"/>
  <c r="P47" i="7" s="1"/>
  <c r="Q46" i="7"/>
  <c r="P46" i="7" s="1"/>
  <c r="Q45" i="7"/>
  <c r="P45" i="7" s="1"/>
  <c r="Q44" i="7"/>
  <c r="P44" i="7" s="1"/>
  <c r="Q43" i="7"/>
  <c r="P43" i="7" s="1"/>
  <c r="Q42" i="7"/>
  <c r="P42" i="7" s="1"/>
  <c r="Q41" i="7"/>
  <c r="P41" i="7" s="1"/>
  <c r="Q40" i="7"/>
  <c r="P40" i="7" s="1"/>
  <c r="Q39" i="7"/>
  <c r="P39" i="7" s="1"/>
  <c r="Q38" i="7"/>
  <c r="P38" i="7" s="1"/>
  <c r="Q37" i="7"/>
  <c r="P37" i="7" s="1"/>
  <c r="Q36" i="7"/>
  <c r="P36" i="7" s="1"/>
  <c r="Q35" i="7"/>
  <c r="P35" i="7" s="1"/>
  <c r="Q34" i="7"/>
  <c r="P34" i="7" s="1"/>
  <c r="Q33" i="7"/>
  <c r="P33" i="7" s="1"/>
  <c r="Q32" i="7"/>
  <c r="P32" i="7" s="1"/>
  <c r="Q31" i="7"/>
  <c r="P31" i="7" s="1"/>
  <c r="Q30" i="7"/>
  <c r="P30" i="7" s="1"/>
  <c r="Q29" i="7"/>
  <c r="P29" i="7" s="1"/>
  <c r="Q28" i="7"/>
  <c r="P28" i="7" s="1"/>
  <c r="Q27" i="7"/>
  <c r="P27" i="7" s="1"/>
  <c r="Q26" i="7"/>
  <c r="P26" i="7" s="1"/>
  <c r="Q25" i="7"/>
  <c r="P25" i="7" s="1"/>
  <c r="Q24" i="7"/>
  <c r="P24" i="7" s="1"/>
  <c r="Q23" i="7"/>
  <c r="P23" i="7" s="1"/>
  <c r="Q22" i="7"/>
  <c r="P22" i="7" s="1"/>
  <c r="Q21" i="7"/>
  <c r="P21" i="7" s="1"/>
  <c r="Q20" i="7"/>
  <c r="P20" i="7" s="1"/>
  <c r="Q19" i="7"/>
  <c r="P19" i="7" s="1"/>
  <c r="Q18" i="7"/>
  <c r="P18" i="7" s="1"/>
  <c r="Q17" i="7"/>
  <c r="P17" i="7" s="1"/>
  <c r="Q16" i="7"/>
  <c r="P16" i="7" s="1"/>
  <c r="Q15" i="7"/>
  <c r="P15" i="7" s="1"/>
  <c r="Q14" i="7"/>
  <c r="P14" i="7" s="1"/>
  <c r="Q13" i="7"/>
  <c r="P13" i="7" s="1"/>
  <c r="Q12" i="7"/>
  <c r="P12" i="7" s="1"/>
  <c r="Q11" i="7"/>
  <c r="P11" i="7" s="1"/>
  <c r="Q10" i="7"/>
  <c r="P10" i="7" s="1"/>
  <c r="Q9" i="7"/>
  <c r="P9" i="7" s="1"/>
  <c r="Q8" i="7"/>
  <c r="P8" i="7" s="1"/>
  <c r="Q7" i="7"/>
  <c r="P7" i="7" s="1"/>
  <c r="Q6" i="7"/>
  <c r="P6" i="7" s="1"/>
  <c r="Q5" i="7"/>
  <c r="P5" i="7" s="1"/>
  <c r="Q4" i="7"/>
  <c r="P4" i="7" s="1"/>
  <c r="Q3" i="7"/>
  <c r="P3" i="7" s="1"/>
  <c r="Q2" i="7"/>
  <c r="P2" i="7" s="1"/>
  <c r="L36" i="3" l="1"/>
  <c r="S2" i="2"/>
  <c r="A24" i="3"/>
  <c r="S9" i="2"/>
  <c r="S4" i="3"/>
  <c r="S84" i="2"/>
  <c r="S80" i="2"/>
  <c r="S76" i="2"/>
  <c r="S72" i="2"/>
  <c r="S68" i="2"/>
  <c r="S64" i="2"/>
  <c r="S60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4" i="2"/>
  <c r="S85" i="2"/>
  <c r="S81" i="2"/>
  <c r="S77" i="2"/>
  <c r="S73" i="2"/>
  <c r="S69" i="2"/>
  <c r="S65" i="2"/>
  <c r="S61" i="2"/>
  <c r="S57" i="2"/>
  <c r="S53" i="2"/>
  <c r="S49" i="2"/>
  <c r="S45" i="2"/>
  <c r="S41" i="2"/>
  <c r="S37" i="2"/>
  <c r="S33" i="2"/>
  <c r="S29" i="2"/>
  <c r="S25" i="2"/>
  <c r="S21" i="2"/>
  <c r="S17" i="2"/>
  <c r="S13" i="2"/>
  <c r="S5" i="2"/>
  <c r="S83" i="2"/>
  <c r="S79" i="2"/>
  <c r="S75" i="2"/>
  <c r="S71" i="2"/>
  <c r="S67" i="2"/>
  <c r="S63" i="2"/>
  <c r="S59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S3" i="2"/>
  <c r="S82" i="2"/>
  <c r="S78" i="2"/>
  <c r="S74" i="2"/>
  <c r="S70" i="2"/>
  <c r="S66" i="2"/>
  <c r="S62" i="2"/>
  <c r="S58" i="2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2" i="3"/>
  <c r="S3" i="3"/>
  <c r="S86" i="2" l="1"/>
  <c r="B14" i="6"/>
  <c r="B13" i="6"/>
  <c r="B12" i="6"/>
  <c r="B11" i="6"/>
  <c r="B10" i="6"/>
  <c r="B9" i="6"/>
  <c r="B8" i="6"/>
  <c r="B7" i="6"/>
  <c r="B6" i="6"/>
  <c r="B5" i="6"/>
  <c r="B4" i="6"/>
  <c r="B3" i="6"/>
  <c r="B2" i="6"/>
  <c r="J2" i="3"/>
  <c r="F2" i="3"/>
  <c r="F4" i="3"/>
  <c r="F3" i="3"/>
  <c r="F18" i="6"/>
  <c r="F17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I1" i="6"/>
  <c r="A3" i="3"/>
  <c r="A79" i="3"/>
  <c r="A71" i="3"/>
  <c r="A63" i="3"/>
  <c r="A55" i="3"/>
  <c r="A47" i="3"/>
  <c r="A39" i="3"/>
  <c r="A31" i="3"/>
  <c r="A23" i="3"/>
  <c r="A15" i="3"/>
  <c r="A7" i="3"/>
  <c r="A16" i="3" l="1"/>
  <c r="A80" i="3"/>
  <c r="A64" i="3"/>
  <c r="A41" i="3"/>
  <c r="A49" i="3"/>
  <c r="A57" i="3"/>
  <c r="A65" i="3"/>
  <c r="A73" i="3"/>
  <c r="A81" i="3"/>
  <c r="T4" i="3"/>
  <c r="A40" i="3"/>
  <c r="A17" i="3"/>
  <c r="A26" i="3"/>
  <c r="A42" i="3"/>
  <c r="A50" i="3"/>
  <c r="A58" i="3"/>
  <c r="A66" i="3"/>
  <c r="A74" i="3"/>
  <c r="A82" i="3"/>
  <c r="T3" i="3"/>
  <c r="A4" i="3"/>
  <c r="A9" i="3"/>
  <c r="A10" i="3"/>
  <c r="A19" i="3"/>
  <c r="A51" i="3"/>
  <c r="A75" i="3"/>
  <c r="A83" i="3"/>
  <c r="T2" i="3"/>
  <c r="A32" i="3"/>
  <c r="A33" i="3"/>
  <c r="A34" i="3"/>
  <c r="A35" i="3"/>
  <c r="A59" i="3"/>
  <c r="A20" i="3"/>
  <c r="A44" i="3"/>
  <c r="A60" i="3"/>
  <c r="A84" i="3"/>
  <c r="A8" i="3"/>
  <c r="A56" i="3"/>
  <c r="A72" i="3"/>
  <c r="A25" i="3"/>
  <c r="A18" i="3"/>
  <c r="A11" i="3"/>
  <c r="A27" i="3"/>
  <c r="A43" i="3"/>
  <c r="A67" i="3"/>
  <c r="A12" i="3"/>
  <c r="A28" i="3"/>
  <c r="A36" i="3"/>
  <c r="A52" i="3"/>
  <c r="A68" i="3"/>
  <c r="A76" i="3"/>
  <c r="A5" i="3"/>
  <c r="A13" i="3"/>
  <c r="A21" i="3"/>
  <c r="A29" i="3"/>
  <c r="A37" i="3"/>
  <c r="A45" i="3"/>
  <c r="A53" i="3"/>
  <c r="A61" i="3"/>
  <c r="A69" i="3"/>
  <c r="A77" i="3"/>
  <c r="A85" i="3"/>
  <c r="A48" i="3"/>
  <c r="A6" i="3"/>
  <c r="A14" i="3"/>
  <c r="A22" i="3"/>
  <c r="A30" i="3"/>
  <c r="A38" i="3"/>
  <c r="A46" i="3"/>
  <c r="A54" i="3"/>
  <c r="A62" i="3"/>
  <c r="A70" i="3"/>
  <c r="A78" i="3"/>
  <c r="A2" i="3"/>
  <c r="AA2" i="2" l="1"/>
  <c r="AA3" i="2"/>
  <c r="U4" i="3" l="1"/>
  <c r="U2" i="3"/>
  <c r="J4" i="3"/>
  <c r="J3" i="3"/>
  <c r="G85" i="2" l="1"/>
  <c r="D85" i="2"/>
  <c r="E85" i="3" s="1"/>
  <c r="G84" i="2"/>
  <c r="D84" i="2"/>
  <c r="E84" i="3" s="1"/>
  <c r="G83" i="2"/>
  <c r="D83" i="2"/>
  <c r="E83" i="3" s="1"/>
  <c r="G82" i="2"/>
  <c r="D82" i="2"/>
  <c r="E82" i="3" s="1"/>
  <c r="G81" i="2"/>
  <c r="D81" i="2"/>
  <c r="E81" i="3" s="1"/>
  <c r="G80" i="2"/>
  <c r="D80" i="2"/>
  <c r="E80" i="3" s="1"/>
  <c r="G79" i="2"/>
  <c r="D79" i="2"/>
  <c r="E79" i="3" s="1"/>
  <c r="G78" i="2"/>
  <c r="D78" i="2"/>
  <c r="E78" i="3" s="1"/>
  <c r="G77" i="2"/>
  <c r="D77" i="2"/>
  <c r="E77" i="3" s="1"/>
  <c r="G76" i="2"/>
  <c r="D76" i="2"/>
  <c r="E76" i="3" s="1"/>
  <c r="G75" i="2"/>
  <c r="D75" i="2"/>
  <c r="E75" i="3" s="1"/>
  <c r="G74" i="2"/>
  <c r="D74" i="2"/>
  <c r="E74" i="3" s="1"/>
  <c r="G73" i="2"/>
  <c r="D73" i="2"/>
  <c r="E73" i="3" s="1"/>
  <c r="G72" i="2"/>
  <c r="D72" i="2"/>
  <c r="E72" i="3" s="1"/>
  <c r="G71" i="2"/>
  <c r="D71" i="2"/>
  <c r="E71" i="3" s="1"/>
  <c r="G70" i="2"/>
  <c r="D70" i="2"/>
  <c r="E70" i="3" s="1"/>
  <c r="G69" i="2"/>
  <c r="D69" i="2"/>
  <c r="E69" i="3" s="1"/>
  <c r="G68" i="2"/>
  <c r="D68" i="2"/>
  <c r="E68" i="3" s="1"/>
  <c r="G67" i="2"/>
  <c r="D67" i="2"/>
  <c r="E67" i="3" s="1"/>
  <c r="G66" i="2"/>
  <c r="D66" i="2"/>
  <c r="E66" i="3" s="1"/>
  <c r="G65" i="2"/>
  <c r="D65" i="2"/>
  <c r="E65" i="3" s="1"/>
  <c r="G64" i="2"/>
  <c r="D64" i="2"/>
  <c r="V64" i="3" s="1"/>
  <c r="G63" i="2"/>
  <c r="D63" i="2"/>
  <c r="V63" i="3" s="1"/>
  <c r="G62" i="2"/>
  <c r="D62" i="2"/>
  <c r="E62" i="3" s="1"/>
  <c r="G61" i="2"/>
  <c r="D61" i="2"/>
  <c r="E61" i="3" s="1"/>
  <c r="G60" i="2"/>
  <c r="D60" i="2"/>
  <c r="E60" i="3" s="1"/>
  <c r="G59" i="2"/>
  <c r="D59" i="2"/>
  <c r="E59" i="3" s="1"/>
  <c r="G58" i="2"/>
  <c r="D58" i="2"/>
  <c r="V58" i="3" s="1"/>
  <c r="G57" i="2"/>
  <c r="D57" i="2"/>
  <c r="E57" i="3" s="1"/>
  <c r="G56" i="2"/>
  <c r="D56" i="2"/>
  <c r="E56" i="3" s="1"/>
  <c r="G55" i="2"/>
  <c r="D55" i="2"/>
  <c r="E55" i="3" s="1"/>
  <c r="G54" i="2"/>
  <c r="D54" i="2"/>
  <c r="E54" i="3" s="1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E45" i="3" s="1"/>
  <c r="G44" i="2"/>
  <c r="D44" i="2"/>
  <c r="E44" i="3" s="1"/>
  <c r="G43" i="2"/>
  <c r="D43" i="2"/>
  <c r="E43" i="3" s="1"/>
  <c r="G42" i="2"/>
  <c r="D42" i="2"/>
  <c r="E42" i="3" s="1"/>
  <c r="G41" i="2"/>
  <c r="D41" i="2"/>
  <c r="E41" i="3" s="1"/>
  <c r="G40" i="2"/>
  <c r="D40" i="2"/>
  <c r="E40" i="3" s="1"/>
  <c r="G39" i="2"/>
  <c r="D39" i="2"/>
  <c r="G38" i="2"/>
  <c r="D38" i="2"/>
  <c r="E38" i="3" s="1"/>
  <c r="G37" i="2"/>
  <c r="D37" i="2"/>
  <c r="E37" i="3" s="1"/>
  <c r="G36" i="2"/>
  <c r="D36" i="2"/>
  <c r="E36" i="3" s="1"/>
  <c r="G35" i="2"/>
  <c r="D35" i="2"/>
  <c r="G34" i="2"/>
  <c r="D34" i="2"/>
  <c r="G33" i="2"/>
  <c r="D33" i="2"/>
  <c r="E33" i="3" s="1"/>
  <c r="G32" i="2"/>
  <c r="D32" i="2"/>
  <c r="E32" i="3" s="1"/>
  <c r="G31" i="2"/>
  <c r="D31" i="2"/>
  <c r="E31" i="3" s="1"/>
  <c r="G30" i="2"/>
  <c r="D30" i="2"/>
  <c r="G29" i="2"/>
  <c r="D29" i="2"/>
  <c r="E29" i="3" s="1"/>
  <c r="G28" i="2"/>
  <c r="D28" i="2"/>
  <c r="E28" i="3" s="1"/>
  <c r="G27" i="2"/>
  <c r="D27" i="2"/>
  <c r="E27" i="3" s="1"/>
  <c r="G26" i="2"/>
  <c r="D26" i="2"/>
  <c r="E26" i="3" s="1"/>
  <c r="G25" i="2"/>
  <c r="D25" i="2"/>
  <c r="G24" i="2"/>
  <c r="D24" i="2"/>
  <c r="G23" i="2"/>
  <c r="D23" i="2"/>
  <c r="V23" i="3" s="1"/>
  <c r="G22" i="2"/>
  <c r="D22" i="2"/>
  <c r="E22" i="3" s="1"/>
  <c r="D22" i="3" s="1"/>
  <c r="G21" i="2"/>
  <c r="D21" i="2"/>
  <c r="G20" i="2"/>
  <c r="D20" i="2"/>
  <c r="G19" i="2"/>
  <c r="D19" i="2"/>
  <c r="G18" i="2"/>
  <c r="D18" i="2"/>
  <c r="G17" i="2"/>
  <c r="D17" i="2"/>
  <c r="G16" i="2"/>
  <c r="D16" i="2"/>
  <c r="V16" i="3" s="1"/>
  <c r="G15" i="2"/>
  <c r="D15" i="2"/>
  <c r="V15" i="3" s="1"/>
  <c r="G14" i="2"/>
  <c r="D14" i="2"/>
  <c r="V14" i="3" s="1"/>
  <c r="G13" i="2"/>
  <c r="D13" i="2"/>
  <c r="V13" i="3" s="1"/>
  <c r="G12" i="2"/>
  <c r="D12" i="2"/>
  <c r="V12" i="3" s="1"/>
  <c r="G11" i="2"/>
  <c r="D11" i="2"/>
  <c r="E11" i="3" s="1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G2" i="2"/>
  <c r="D2" i="2"/>
  <c r="J3" i="2" l="1"/>
  <c r="I3" i="2"/>
  <c r="H3" i="2" s="1"/>
  <c r="N3" i="2" s="1"/>
  <c r="J7" i="2"/>
  <c r="I7" i="2"/>
  <c r="H7" i="2" s="1"/>
  <c r="N7" i="2" s="1"/>
  <c r="J11" i="2"/>
  <c r="I11" i="2"/>
  <c r="H11" i="2" s="1"/>
  <c r="N11" i="2" s="1"/>
  <c r="J15" i="2"/>
  <c r="I15" i="2"/>
  <c r="H15" i="2" s="1"/>
  <c r="N15" i="2" s="1"/>
  <c r="J19" i="2"/>
  <c r="I19" i="2"/>
  <c r="H19" i="2" s="1"/>
  <c r="N19" i="2" s="1"/>
  <c r="J23" i="2"/>
  <c r="I23" i="2"/>
  <c r="H23" i="2" s="1"/>
  <c r="N23" i="2" s="1"/>
  <c r="J27" i="2"/>
  <c r="I27" i="2"/>
  <c r="H27" i="2" s="1"/>
  <c r="N27" i="2" s="1"/>
  <c r="I31" i="2"/>
  <c r="H31" i="2" s="1"/>
  <c r="N31" i="2" s="1"/>
  <c r="J31" i="2"/>
  <c r="J35" i="2"/>
  <c r="I35" i="2"/>
  <c r="H35" i="2" s="1"/>
  <c r="N35" i="2" s="1"/>
  <c r="J39" i="2"/>
  <c r="I39" i="2"/>
  <c r="H39" i="2" s="1"/>
  <c r="N39" i="2" s="1"/>
  <c r="J43" i="2"/>
  <c r="I43" i="2"/>
  <c r="H43" i="2" s="1"/>
  <c r="N43" i="2" s="1"/>
  <c r="J47" i="2"/>
  <c r="I47" i="2"/>
  <c r="H47" i="2" s="1"/>
  <c r="J51" i="2"/>
  <c r="I51" i="2"/>
  <c r="H51" i="2" s="1"/>
  <c r="N51" i="2" s="1"/>
  <c r="I55" i="2"/>
  <c r="H55" i="2" s="1"/>
  <c r="N55" i="2" s="1"/>
  <c r="J55" i="2"/>
  <c r="I59" i="2"/>
  <c r="H59" i="2" s="1"/>
  <c r="N59" i="2" s="1"/>
  <c r="J59" i="2"/>
  <c r="J63" i="2"/>
  <c r="I63" i="2"/>
  <c r="H63" i="2" s="1"/>
  <c r="N63" i="2" s="1"/>
  <c r="J67" i="2"/>
  <c r="I67" i="2"/>
  <c r="H67" i="2" s="1"/>
  <c r="N67" i="2" s="1"/>
  <c r="J71" i="2"/>
  <c r="I71" i="2"/>
  <c r="H71" i="2" s="1"/>
  <c r="N71" i="2" s="1"/>
  <c r="J75" i="2"/>
  <c r="I75" i="2"/>
  <c r="H75" i="2" s="1"/>
  <c r="N75" i="2" s="1"/>
  <c r="J79" i="2"/>
  <c r="I79" i="2"/>
  <c r="H79" i="2" s="1"/>
  <c r="N79" i="2" s="1"/>
  <c r="J83" i="2"/>
  <c r="I83" i="2"/>
  <c r="H83" i="2" s="1"/>
  <c r="N83" i="2" s="1"/>
  <c r="J4" i="2"/>
  <c r="I4" i="2"/>
  <c r="H4" i="2" s="1"/>
  <c r="N4" i="2" s="1"/>
  <c r="J8" i="2"/>
  <c r="I8" i="2"/>
  <c r="H8" i="2" s="1"/>
  <c r="N8" i="2" s="1"/>
  <c r="J12" i="2"/>
  <c r="I12" i="2"/>
  <c r="H12" i="2" s="1"/>
  <c r="N12" i="2" s="1"/>
  <c r="J16" i="2"/>
  <c r="I16" i="2"/>
  <c r="H16" i="2" s="1"/>
  <c r="J20" i="2"/>
  <c r="I20" i="2"/>
  <c r="H20" i="2" s="1"/>
  <c r="N20" i="2" s="1"/>
  <c r="J24" i="2"/>
  <c r="I24" i="2"/>
  <c r="H24" i="2" s="1"/>
  <c r="N24" i="2" s="1"/>
  <c r="J28" i="2"/>
  <c r="I28" i="2"/>
  <c r="H28" i="2" s="1"/>
  <c r="N28" i="2" s="1"/>
  <c r="J32" i="2"/>
  <c r="I32" i="2"/>
  <c r="H32" i="2" s="1"/>
  <c r="N32" i="2" s="1"/>
  <c r="J36" i="2"/>
  <c r="I36" i="2"/>
  <c r="H36" i="2" s="1"/>
  <c r="N36" i="2" s="1"/>
  <c r="I40" i="2"/>
  <c r="H40" i="2" s="1"/>
  <c r="N40" i="2" s="1"/>
  <c r="J40" i="2"/>
  <c r="I44" i="2"/>
  <c r="H44" i="2" s="1"/>
  <c r="N44" i="2" s="1"/>
  <c r="J44" i="2"/>
  <c r="J48" i="2"/>
  <c r="I48" i="2"/>
  <c r="H48" i="2" s="1"/>
  <c r="N48" i="2" s="1"/>
  <c r="J52" i="2"/>
  <c r="I52" i="2"/>
  <c r="H52" i="2" s="1"/>
  <c r="N52" i="2" s="1"/>
  <c r="J56" i="2"/>
  <c r="I56" i="2"/>
  <c r="H56" i="2" s="1"/>
  <c r="N56" i="2" s="1"/>
  <c r="J60" i="2"/>
  <c r="I60" i="2"/>
  <c r="H60" i="2" s="1"/>
  <c r="N60" i="2" s="1"/>
  <c r="J64" i="2"/>
  <c r="I64" i="2"/>
  <c r="H64" i="2" s="1"/>
  <c r="N64" i="2" s="1"/>
  <c r="J68" i="2"/>
  <c r="I68" i="2"/>
  <c r="H68" i="2" s="1"/>
  <c r="N68" i="2" s="1"/>
  <c r="J72" i="2"/>
  <c r="I72" i="2"/>
  <c r="H72" i="2" s="1"/>
  <c r="N72" i="2" s="1"/>
  <c r="J76" i="2"/>
  <c r="I76" i="2"/>
  <c r="H76" i="2" s="1"/>
  <c r="N76" i="2" s="1"/>
  <c r="J80" i="2"/>
  <c r="I80" i="2"/>
  <c r="H80" i="2" s="1"/>
  <c r="N80" i="2" s="1"/>
  <c r="J84" i="2"/>
  <c r="I84" i="2"/>
  <c r="H84" i="2" s="1"/>
  <c r="N84" i="2" s="1"/>
  <c r="I5" i="2"/>
  <c r="H5" i="2" s="1"/>
  <c r="N5" i="2" s="1"/>
  <c r="J5" i="2"/>
  <c r="J9" i="2"/>
  <c r="I9" i="2"/>
  <c r="H9" i="2" s="1"/>
  <c r="N9" i="2" s="1"/>
  <c r="J13" i="2"/>
  <c r="I13" i="2"/>
  <c r="H13" i="2" s="1"/>
  <c r="N13" i="2" s="1"/>
  <c r="J17" i="2"/>
  <c r="I17" i="2"/>
  <c r="H17" i="2" s="1"/>
  <c r="N17" i="2" s="1"/>
  <c r="I21" i="2"/>
  <c r="H21" i="2" s="1"/>
  <c r="N21" i="2" s="1"/>
  <c r="J21" i="2"/>
  <c r="J25" i="2"/>
  <c r="I25" i="2"/>
  <c r="H25" i="2" s="1"/>
  <c r="N25" i="2" s="1"/>
  <c r="J29" i="2"/>
  <c r="I29" i="2"/>
  <c r="H29" i="2" s="1"/>
  <c r="N29" i="2" s="1"/>
  <c r="J33" i="2"/>
  <c r="I33" i="2"/>
  <c r="H33" i="2" s="1"/>
  <c r="N33" i="2" s="1"/>
  <c r="J37" i="2"/>
  <c r="I37" i="2"/>
  <c r="H37" i="2" s="1"/>
  <c r="N37" i="2" s="1"/>
  <c r="J41" i="2"/>
  <c r="I41" i="2"/>
  <c r="H41" i="2" s="1"/>
  <c r="N41" i="2" s="1"/>
  <c r="J45" i="2"/>
  <c r="I45" i="2"/>
  <c r="H45" i="2" s="1"/>
  <c r="N45" i="2" s="1"/>
  <c r="J49" i="2"/>
  <c r="I49" i="2"/>
  <c r="H49" i="2" s="1"/>
  <c r="N49" i="2" s="1"/>
  <c r="J53" i="2"/>
  <c r="I53" i="2"/>
  <c r="H53" i="2" s="1"/>
  <c r="N53" i="2" s="1"/>
  <c r="J57" i="2"/>
  <c r="I57" i="2"/>
  <c r="H57" i="2" s="1"/>
  <c r="N57" i="2" s="1"/>
  <c r="J61" i="2"/>
  <c r="I61" i="2"/>
  <c r="H61" i="2" s="1"/>
  <c r="N61" i="2" s="1"/>
  <c r="J65" i="2"/>
  <c r="I65" i="2"/>
  <c r="H65" i="2" s="1"/>
  <c r="N65" i="2" s="1"/>
  <c r="J69" i="2"/>
  <c r="I69" i="2"/>
  <c r="H69" i="2" s="1"/>
  <c r="N69" i="2" s="1"/>
  <c r="J73" i="2"/>
  <c r="I73" i="2"/>
  <c r="H73" i="2" s="1"/>
  <c r="N73" i="2" s="1"/>
  <c r="J77" i="2"/>
  <c r="I77" i="2"/>
  <c r="H77" i="2" s="1"/>
  <c r="N77" i="2" s="1"/>
  <c r="J81" i="2"/>
  <c r="I81" i="2"/>
  <c r="H81" i="2" s="1"/>
  <c r="N81" i="2" s="1"/>
  <c r="J85" i="2"/>
  <c r="I85" i="2"/>
  <c r="H85" i="2" s="1"/>
  <c r="N85" i="2" s="1"/>
  <c r="J2" i="2"/>
  <c r="I2" i="2"/>
  <c r="H2" i="2" s="1"/>
  <c r="N2" i="2" s="1"/>
  <c r="J6" i="2"/>
  <c r="I6" i="2"/>
  <c r="H6" i="2" s="1"/>
  <c r="N6" i="2" s="1"/>
  <c r="J10" i="2"/>
  <c r="I10" i="2"/>
  <c r="H10" i="2" s="1"/>
  <c r="N10" i="2" s="1"/>
  <c r="J14" i="2"/>
  <c r="I14" i="2"/>
  <c r="H14" i="2" s="1"/>
  <c r="N14" i="2" s="1"/>
  <c r="I18" i="2"/>
  <c r="H18" i="2" s="1"/>
  <c r="N18" i="2" s="1"/>
  <c r="J18" i="2"/>
  <c r="J22" i="2"/>
  <c r="I22" i="2"/>
  <c r="H22" i="2" s="1"/>
  <c r="N22" i="2" s="1"/>
  <c r="J26" i="2"/>
  <c r="I26" i="2"/>
  <c r="H26" i="2" s="1"/>
  <c r="N26" i="2" s="1"/>
  <c r="J30" i="2"/>
  <c r="I30" i="2"/>
  <c r="H30" i="2" s="1"/>
  <c r="N30" i="2" s="1"/>
  <c r="J34" i="2"/>
  <c r="I34" i="2"/>
  <c r="H34" i="2" s="1"/>
  <c r="N34" i="2" s="1"/>
  <c r="J38" i="2"/>
  <c r="I38" i="2"/>
  <c r="H38" i="2" s="1"/>
  <c r="N38" i="2" s="1"/>
  <c r="J42" i="2"/>
  <c r="I42" i="2"/>
  <c r="H42" i="2" s="1"/>
  <c r="N42" i="2" s="1"/>
  <c r="J46" i="2"/>
  <c r="I46" i="2"/>
  <c r="H46" i="2" s="1"/>
  <c r="N46" i="2" s="1"/>
  <c r="J50" i="2"/>
  <c r="I50" i="2"/>
  <c r="H50" i="2" s="1"/>
  <c r="N50" i="2" s="1"/>
  <c r="J54" i="2"/>
  <c r="I54" i="2"/>
  <c r="H54" i="2" s="1"/>
  <c r="N54" i="2" s="1"/>
  <c r="J58" i="2"/>
  <c r="I58" i="2"/>
  <c r="H58" i="2" s="1"/>
  <c r="N58" i="2" s="1"/>
  <c r="J62" i="2"/>
  <c r="I62" i="2"/>
  <c r="H62" i="2" s="1"/>
  <c r="N62" i="2" s="1"/>
  <c r="J66" i="2"/>
  <c r="I66" i="2"/>
  <c r="H66" i="2" s="1"/>
  <c r="N66" i="2" s="1"/>
  <c r="I70" i="2"/>
  <c r="H70" i="2" s="1"/>
  <c r="N70" i="2" s="1"/>
  <c r="J70" i="2"/>
  <c r="I74" i="2"/>
  <c r="H74" i="2" s="1"/>
  <c r="N74" i="2" s="1"/>
  <c r="J74" i="2"/>
  <c r="I78" i="2"/>
  <c r="H78" i="2" s="1"/>
  <c r="N78" i="2" s="1"/>
  <c r="J78" i="2"/>
  <c r="J82" i="2"/>
  <c r="I82" i="2"/>
  <c r="H82" i="2" s="1"/>
  <c r="N82" i="2" s="1"/>
  <c r="E53" i="3"/>
  <c r="D53" i="3" s="1"/>
  <c r="V53" i="3"/>
  <c r="E50" i="3"/>
  <c r="D50" i="3" s="1"/>
  <c r="E17" i="3"/>
  <c r="D17" i="3" s="1"/>
  <c r="D9" i="3"/>
  <c r="E7" i="3"/>
  <c r="D7" i="3" s="1"/>
  <c r="E51" i="3"/>
  <c r="D51" i="3" s="1"/>
  <c r="D18" i="3"/>
  <c r="E5" i="3"/>
  <c r="D5" i="3" s="1"/>
  <c r="D24" i="3"/>
  <c r="E8" i="3"/>
  <c r="D8" i="3" s="1"/>
  <c r="D20" i="3"/>
  <c r="D12" i="3"/>
  <c r="E6" i="3"/>
  <c r="D6" i="3" s="1"/>
  <c r="D21" i="3"/>
  <c r="E63" i="3"/>
  <c r="D63" i="3" s="1"/>
  <c r="E19" i="3"/>
  <c r="D19" i="3" s="1"/>
  <c r="E16" i="3"/>
  <c r="D16" i="3" s="1"/>
  <c r="M46" i="3"/>
  <c r="E25" i="3"/>
  <c r="D25" i="3" s="1"/>
  <c r="E10" i="3"/>
  <c r="D10" i="3" s="1"/>
  <c r="E13" i="3"/>
  <c r="D13" i="3" s="1"/>
  <c r="E64" i="3"/>
  <c r="D64" i="3" s="1"/>
  <c r="E48" i="3"/>
  <c r="D48" i="3" s="1"/>
  <c r="H48" i="3" s="1"/>
  <c r="D14" i="3"/>
  <c r="E23" i="3"/>
  <c r="D23" i="3" s="1"/>
  <c r="E58" i="3"/>
  <c r="D58" i="3" s="1"/>
  <c r="E47" i="3"/>
  <c r="D47" i="3" s="1"/>
  <c r="H47" i="3" s="1"/>
  <c r="D35" i="3"/>
  <c r="E4" i="3"/>
  <c r="D4" i="3" s="1"/>
  <c r="D15" i="3"/>
  <c r="E52" i="3"/>
  <c r="D52" i="3" s="1"/>
  <c r="E49" i="3"/>
  <c r="D49" i="3" s="1"/>
  <c r="D27" i="3"/>
  <c r="D55" i="3"/>
  <c r="D67" i="3"/>
  <c r="D71" i="3"/>
  <c r="D75" i="3"/>
  <c r="D79" i="3"/>
  <c r="D83" i="3"/>
  <c r="E2" i="3"/>
  <c r="D2" i="3" s="1"/>
  <c r="I9" i="6"/>
  <c r="I8" i="6"/>
  <c r="I7" i="6"/>
  <c r="E3" i="3"/>
  <c r="D3" i="3" s="1"/>
  <c r="I14" i="6"/>
  <c r="I6" i="6"/>
  <c r="I13" i="6"/>
  <c r="I5" i="6"/>
  <c r="I12" i="6"/>
  <c r="I4" i="6"/>
  <c r="I11" i="6"/>
  <c r="I10" i="6"/>
  <c r="I3" i="6"/>
  <c r="I2" i="6"/>
  <c r="D68" i="3"/>
  <c r="D80" i="3"/>
  <c r="D32" i="3"/>
  <c r="D60" i="3"/>
  <c r="D72" i="3"/>
  <c r="D29" i="3"/>
  <c r="D33" i="3"/>
  <c r="D37" i="3"/>
  <c r="D41" i="3"/>
  <c r="D45" i="3"/>
  <c r="D57" i="3"/>
  <c r="D61" i="3"/>
  <c r="D65" i="3"/>
  <c r="D69" i="3"/>
  <c r="D73" i="3"/>
  <c r="D77" i="3"/>
  <c r="D81" i="3"/>
  <c r="D85" i="3"/>
  <c r="D43" i="3"/>
  <c r="D84" i="3"/>
  <c r="D11" i="3"/>
  <c r="D31" i="3"/>
  <c r="D39" i="3"/>
  <c r="D59" i="3"/>
  <c r="D28" i="3"/>
  <c r="D36" i="3"/>
  <c r="D40" i="3"/>
  <c r="D44" i="3"/>
  <c r="D56" i="3"/>
  <c r="D76" i="3"/>
  <c r="H22" i="3"/>
  <c r="M22" i="3" s="1"/>
  <c r="D26" i="3"/>
  <c r="D34" i="3"/>
  <c r="D38" i="3"/>
  <c r="D42" i="3"/>
  <c r="D54" i="3"/>
  <c r="D62" i="3"/>
  <c r="D66" i="3"/>
  <c r="D70" i="3"/>
  <c r="D74" i="3"/>
  <c r="D78" i="3"/>
  <c r="D82" i="3"/>
  <c r="I19" i="3" l="1"/>
  <c r="H19" i="3"/>
  <c r="G19" i="3" s="1"/>
  <c r="K19" i="3" s="1"/>
  <c r="H7" i="3"/>
  <c r="M7" i="3" s="1"/>
  <c r="H9" i="3"/>
  <c r="M9" i="3" s="1"/>
  <c r="I5" i="3"/>
  <c r="M48" i="3"/>
  <c r="H18" i="3"/>
  <c r="M18" i="3" s="1"/>
  <c r="H51" i="3"/>
  <c r="M51" i="3" s="1"/>
  <c r="H72" i="3"/>
  <c r="M72" i="3" s="1"/>
  <c r="H84" i="3"/>
  <c r="M84" i="3" s="1"/>
  <c r="H42" i="3"/>
  <c r="M42" i="3" s="1"/>
  <c r="H38" i="3"/>
  <c r="M38" i="3" s="1"/>
  <c r="H81" i="3"/>
  <c r="G81" i="3" s="1"/>
  <c r="K81" i="3" s="1"/>
  <c r="H79" i="3"/>
  <c r="M79" i="3" s="1"/>
  <c r="H10" i="3"/>
  <c r="M10" i="3" s="1"/>
  <c r="H43" i="3"/>
  <c r="M43" i="3" s="1"/>
  <c r="H85" i="3"/>
  <c r="M85" i="3" s="1"/>
  <c r="H83" i="3"/>
  <c r="M83" i="3" s="1"/>
  <c r="H77" i="3"/>
  <c r="G77" i="3" s="1"/>
  <c r="K77" i="3" s="1"/>
  <c r="H73" i="3"/>
  <c r="M73" i="3" s="1"/>
  <c r="H17" i="3"/>
  <c r="M17" i="3" s="1"/>
  <c r="H11" i="3"/>
  <c r="M11" i="3" s="1"/>
  <c r="H60" i="3"/>
  <c r="M60" i="3" s="1"/>
  <c r="H32" i="3"/>
  <c r="M32" i="3" s="1"/>
  <c r="H80" i="3"/>
  <c r="G80" i="3" s="1"/>
  <c r="K80" i="3" s="1"/>
  <c r="H68" i="3"/>
  <c r="G68" i="3" s="1"/>
  <c r="K68" i="3" s="1"/>
  <c r="H50" i="3"/>
  <c r="M50" i="3" s="1"/>
  <c r="H62" i="3"/>
  <c r="M62" i="3" s="1"/>
  <c r="H54" i="3"/>
  <c r="M54" i="3" s="1"/>
  <c r="H25" i="3"/>
  <c r="M25" i="3" s="1"/>
  <c r="H40" i="3"/>
  <c r="M40" i="3" s="1"/>
  <c r="H57" i="3"/>
  <c r="M57" i="3" s="1"/>
  <c r="H27" i="3"/>
  <c r="M27" i="3" s="1"/>
  <c r="H23" i="3"/>
  <c r="M23" i="3" s="1"/>
  <c r="H34" i="3"/>
  <c r="G34" i="3" s="1"/>
  <c r="K34" i="3" s="1"/>
  <c r="H49" i="3"/>
  <c r="M49" i="3" s="1"/>
  <c r="H8" i="3"/>
  <c r="M8" i="3" s="1"/>
  <c r="H14" i="3"/>
  <c r="M14" i="3" s="1"/>
  <c r="H26" i="3"/>
  <c r="G26" i="3" s="1"/>
  <c r="K26" i="3" s="1"/>
  <c r="H63" i="3"/>
  <c r="M63" i="3" s="1"/>
  <c r="H64" i="3"/>
  <c r="G64" i="3" s="1"/>
  <c r="K64" i="3" s="1"/>
  <c r="H52" i="3"/>
  <c r="M52" i="3" s="1"/>
  <c r="H74" i="3"/>
  <c r="M74" i="3" s="1"/>
  <c r="H59" i="3"/>
  <c r="M59" i="3" s="1"/>
  <c r="H37" i="3"/>
  <c r="M37" i="3" s="1"/>
  <c r="H15" i="3"/>
  <c r="M15" i="3" s="1"/>
  <c r="H21" i="3"/>
  <c r="M21" i="3" s="1"/>
  <c r="H20" i="3"/>
  <c r="G20" i="3" s="1"/>
  <c r="K20" i="3" s="1"/>
  <c r="H13" i="3"/>
  <c r="M13" i="3" s="1"/>
  <c r="H76" i="3"/>
  <c r="M76" i="3" s="1"/>
  <c r="H56" i="3"/>
  <c r="M56" i="3" s="1"/>
  <c r="H67" i="3"/>
  <c r="M67" i="3" s="1"/>
  <c r="H55" i="3"/>
  <c r="M55" i="3" s="1"/>
  <c r="I4" i="3"/>
  <c r="H53" i="3"/>
  <c r="M53" i="3" s="1"/>
  <c r="G47" i="3"/>
  <c r="K47" i="3" s="1"/>
  <c r="H24" i="3"/>
  <c r="M24" i="3" s="1"/>
  <c r="H75" i="3"/>
  <c r="M75" i="3" s="1"/>
  <c r="H69" i="3"/>
  <c r="M69" i="3" s="1"/>
  <c r="H71" i="3"/>
  <c r="M71" i="3" s="1"/>
  <c r="H65" i="3"/>
  <c r="M65" i="3" s="1"/>
  <c r="H44" i="3"/>
  <c r="M44" i="3" s="1"/>
  <c r="H61" i="3"/>
  <c r="M61" i="3" s="1"/>
  <c r="H82" i="3"/>
  <c r="M82" i="3" s="1"/>
  <c r="H36" i="3"/>
  <c r="M36" i="3" s="1"/>
  <c r="H45" i="3"/>
  <c r="M45" i="3" s="1"/>
  <c r="H78" i="3"/>
  <c r="M78" i="3" s="1"/>
  <c r="H28" i="3"/>
  <c r="G28" i="3" s="1"/>
  <c r="K28" i="3" s="1"/>
  <c r="H41" i="3"/>
  <c r="M41" i="3" s="1"/>
  <c r="H70" i="3"/>
  <c r="M70" i="3" s="1"/>
  <c r="H39" i="3"/>
  <c r="M39" i="3" s="1"/>
  <c r="H33" i="3"/>
  <c r="M33" i="3" s="1"/>
  <c r="H6" i="3"/>
  <c r="G6" i="3" s="1"/>
  <c r="K6" i="3" s="1"/>
  <c r="H66" i="3"/>
  <c r="M66" i="3" s="1"/>
  <c r="H31" i="3"/>
  <c r="M31" i="3" s="1"/>
  <c r="H29" i="3"/>
  <c r="M29" i="3" s="1"/>
  <c r="H35" i="3"/>
  <c r="M35" i="3" s="1"/>
  <c r="H12" i="3"/>
  <c r="M12" i="3" s="1"/>
  <c r="H5" i="3"/>
  <c r="G5" i="3" s="1"/>
  <c r="K5" i="3" s="1"/>
  <c r="H58" i="3"/>
  <c r="G58" i="3" s="1"/>
  <c r="K58" i="3" s="1"/>
  <c r="H30" i="3"/>
  <c r="I34" i="3"/>
  <c r="I45" i="3"/>
  <c r="I60" i="3"/>
  <c r="I49" i="3"/>
  <c r="I6" i="3"/>
  <c r="I8" i="3"/>
  <c r="I15" i="3"/>
  <c r="I83" i="3"/>
  <c r="I10" i="3"/>
  <c r="I20" i="3"/>
  <c r="I79" i="3"/>
  <c r="I28" i="3"/>
  <c r="I77" i="3"/>
  <c r="I64" i="3"/>
  <c r="G22" i="3"/>
  <c r="K22" i="3" s="1"/>
  <c r="I22" i="3"/>
  <c r="I35" i="3"/>
  <c r="I33" i="3"/>
  <c r="I75" i="3"/>
  <c r="I78" i="3"/>
  <c r="I74" i="3"/>
  <c r="I41" i="3"/>
  <c r="I70" i="3"/>
  <c r="I73" i="3"/>
  <c r="I66" i="3"/>
  <c r="I31" i="3"/>
  <c r="I80" i="3"/>
  <c r="I46" i="3"/>
  <c r="K46" i="3"/>
  <c r="G9" i="3"/>
  <c r="K9" i="3" s="1"/>
  <c r="I9" i="3"/>
  <c r="I62" i="3"/>
  <c r="I56" i="3"/>
  <c r="I11" i="3"/>
  <c r="I65" i="3"/>
  <c r="I29" i="3"/>
  <c r="I68" i="3"/>
  <c r="I12" i="3"/>
  <c r="I7" i="3"/>
  <c r="I51" i="3"/>
  <c r="I71" i="3"/>
  <c r="I81" i="3"/>
  <c r="I26" i="3"/>
  <c r="I32" i="3"/>
  <c r="I39" i="3"/>
  <c r="I37" i="3"/>
  <c r="I76" i="3"/>
  <c r="I69" i="3"/>
  <c r="I44" i="3"/>
  <c r="I84" i="3"/>
  <c r="I61" i="3"/>
  <c r="I25" i="3"/>
  <c r="I48" i="3"/>
  <c r="G48" i="3"/>
  <c r="K48" i="3" s="1"/>
  <c r="I23" i="3"/>
  <c r="I59" i="3"/>
  <c r="I21" i="3"/>
  <c r="I54" i="3"/>
  <c r="I24" i="3"/>
  <c r="I16" i="3"/>
  <c r="I67" i="3"/>
  <c r="I42" i="3"/>
  <c r="I40" i="3"/>
  <c r="I43" i="3"/>
  <c r="I57" i="3"/>
  <c r="I17" i="3"/>
  <c r="I14" i="3"/>
  <c r="I52" i="3"/>
  <c r="I50" i="3"/>
  <c r="I55" i="3"/>
  <c r="I82" i="3"/>
  <c r="I38" i="3"/>
  <c r="I36" i="3"/>
  <c r="I85" i="3"/>
  <c r="I53" i="3"/>
  <c r="I72" i="3"/>
  <c r="G72" i="3"/>
  <c r="K72" i="3" s="1"/>
  <c r="I13" i="3"/>
  <c r="I47" i="3"/>
  <c r="I63" i="3"/>
  <c r="I18" i="3"/>
  <c r="I27" i="3"/>
  <c r="H3" i="3"/>
  <c r="M3" i="3" s="1"/>
  <c r="I3" i="3"/>
  <c r="H4" i="3"/>
  <c r="G4" i="3" s="1"/>
  <c r="I2" i="3"/>
  <c r="H2" i="3"/>
  <c r="G12" i="3" l="1"/>
  <c r="K12" i="3" s="1"/>
  <c r="G14" i="3"/>
  <c r="K14" i="3" s="1"/>
  <c r="G67" i="3"/>
  <c r="K67" i="3" s="1"/>
  <c r="G38" i="3"/>
  <c r="K38" i="3" s="1"/>
  <c r="G73" i="3"/>
  <c r="K73" i="3" s="1"/>
  <c r="G36" i="3"/>
  <c r="K36" i="3" s="1"/>
  <c r="G11" i="3"/>
  <c r="K11" i="3" s="1"/>
  <c r="G51" i="3"/>
  <c r="K51" i="3" s="1"/>
  <c r="G17" i="3"/>
  <c r="K17" i="3" s="1"/>
  <c r="G57" i="3"/>
  <c r="K57" i="3" s="1"/>
  <c r="G84" i="3"/>
  <c r="K84" i="3" s="1"/>
  <c r="G50" i="3"/>
  <c r="K50" i="3" s="1"/>
  <c r="G29" i="3"/>
  <c r="K29" i="3" s="1"/>
  <c r="M19" i="3"/>
  <c r="G23" i="3"/>
  <c r="K23" i="3" s="1"/>
  <c r="G18" i="3"/>
  <c r="K18" i="3" s="1"/>
  <c r="G60" i="3"/>
  <c r="K60" i="3" s="1"/>
  <c r="G27" i="3"/>
  <c r="K27" i="3" s="1"/>
  <c r="G82" i="3"/>
  <c r="K82" i="3" s="1"/>
  <c r="G13" i="3"/>
  <c r="K13" i="3" s="1"/>
  <c r="G32" i="3"/>
  <c r="K32" i="3" s="1"/>
  <c r="M77" i="3"/>
  <c r="G61" i="3"/>
  <c r="K61" i="3" s="1"/>
  <c r="G62" i="3"/>
  <c r="K62" i="3" s="1"/>
  <c r="G85" i="3"/>
  <c r="K85" i="3" s="1"/>
  <c r="G35" i="3"/>
  <c r="K35" i="3" s="1"/>
  <c r="G71" i="3"/>
  <c r="K71" i="3" s="1"/>
  <c r="G41" i="3"/>
  <c r="K41" i="3" s="1"/>
  <c r="G75" i="3"/>
  <c r="K75" i="3" s="1"/>
  <c r="G54" i="3"/>
  <c r="K54" i="3" s="1"/>
  <c r="G31" i="3"/>
  <c r="K31" i="3" s="1"/>
  <c r="G25" i="3"/>
  <c r="K25" i="3" s="1"/>
  <c r="G53" i="3"/>
  <c r="K53" i="3" s="1"/>
  <c r="G24" i="3"/>
  <c r="K24" i="3" s="1"/>
  <c r="G59" i="3"/>
  <c r="K59" i="3" s="1"/>
  <c r="G76" i="3"/>
  <c r="K76" i="3" s="1"/>
  <c r="G69" i="3"/>
  <c r="K69" i="3" s="1"/>
  <c r="G43" i="3"/>
  <c r="K43" i="3" s="1"/>
  <c r="G52" i="3"/>
  <c r="K52" i="3" s="1"/>
  <c r="G40" i="3"/>
  <c r="K40" i="3" s="1"/>
  <c r="G37" i="3"/>
  <c r="K37" i="3" s="1"/>
  <c r="G63" i="3"/>
  <c r="K63" i="3" s="1"/>
  <c r="G55" i="3"/>
  <c r="K55" i="3" s="1"/>
  <c r="G42" i="3"/>
  <c r="K42" i="3" s="1"/>
  <c r="G39" i="3"/>
  <c r="K39" i="3" s="1"/>
  <c r="M26" i="3"/>
  <c r="G56" i="3"/>
  <c r="K56" i="3" s="1"/>
  <c r="G78" i="3"/>
  <c r="K78" i="3" s="1"/>
  <c r="G10" i="3"/>
  <c r="K10" i="3" s="1"/>
  <c r="G83" i="3"/>
  <c r="K83" i="3" s="1"/>
  <c r="G33" i="3"/>
  <c r="K33" i="3" s="1"/>
  <c r="G8" i="3"/>
  <c r="K8" i="3" s="1"/>
  <c r="M34" i="3"/>
  <c r="M80" i="3"/>
  <c r="M81" i="3"/>
  <c r="G66" i="3"/>
  <c r="K66" i="3" s="1"/>
  <c r="G65" i="3"/>
  <c r="K65" i="3" s="1"/>
  <c r="G21" i="3"/>
  <c r="K21" i="3" s="1"/>
  <c r="G44" i="3"/>
  <c r="K44" i="3" s="1"/>
  <c r="M28" i="3"/>
  <c r="G15" i="3"/>
  <c r="K15" i="3" s="1"/>
  <c r="M64" i="3"/>
  <c r="G49" i="3"/>
  <c r="K49" i="3" s="1"/>
  <c r="M6" i="3"/>
  <c r="G74" i="3"/>
  <c r="K74" i="3" s="1"/>
  <c r="G79" i="3"/>
  <c r="K79" i="3" s="1"/>
  <c r="G30" i="3"/>
  <c r="K30" i="3" s="1"/>
  <c r="M30" i="3"/>
  <c r="M47" i="3"/>
  <c r="M20" i="3"/>
  <c r="M68" i="3"/>
  <c r="G70" i="3"/>
  <c r="K70" i="3" s="1"/>
  <c r="M4" i="3"/>
  <c r="M58" i="3"/>
  <c r="G45" i="3"/>
  <c r="K45" i="3" s="1"/>
  <c r="M5" i="3"/>
  <c r="M2" i="3"/>
  <c r="K2" i="3"/>
  <c r="G3" i="3"/>
  <c r="K3" i="3" s="1"/>
  <c r="G7" i="3" l="1"/>
  <c r="K7" i="3" l="1"/>
  <c r="O169" i="9" l="1"/>
  <c r="D169" i="9" s="1"/>
  <c r="O16" i="2" l="1"/>
  <c r="K16" i="2" s="1"/>
  <c r="L16" i="2"/>
  <c r="N16" i="2" l="1"/>
  <c r="H16" i="3"/>
  <c r="G16" i="3" l="1"/>
  <c r="M16" i="3"/>
  <c r="G90" i="3" l="1"/>
  <c r="K16" i="3"/>
  <c r="Y2" i="3" s="1" a="1"/>
  <c r="AK4" i="3" l="1"/>
  <c r="AL8" i="3"/>
  <c r="AK12" i="3"/>
  <c r="AK16" i="3"/>
  <c r="AK20" i="3"/>
  <c r="AK25" i="3"/>
  <c r="AK29" i="3"/>
  <c r="AK33" i="3"/>
  <c r="AK83" i="3"/>
  <c r="AL4" i="3"/>
  <c r="AK36" i="3"/>
  <c r="AK40" i="3"/>
  <c r="AK44" i="3"/>
  <c r="AK48" i="3"/>
  <c r="AK52" i="3"/>
  <c r="AK56" i="3"/>
  <c r="AK60" i="3"/>
  <c r="AK64" i="3"/>
  <c r="AK68" i="3"/>
  <c r="AK72" i="3"/>
  <c r="AK76" i="3"/>
  <c r="AK80" i="3"/>
  <c r="AK7" i="3"/>
  <c r="AK9" i="3"/>
  <c r="AK13" i="3"/>
  <c r="AK17" i="3"/>
  <c r="AK21" i="3"/>
  <c r="AK23" i="3"/>
  <c r="AK26" i="3"/>
  <c r="AK30" i="3"/>
  <c r="AK34" i="3"/>
  <c r="AK84" i="3"/>
  <c r="AL7" i="3"/>
  <c r="AK37" i="3"/>
  <c r="AK41" i="3"/>
  <c r="AK45" i="3"/>
  <c r="AK49" i="3"/>
  <c r="AK53" i="3"/>
  <c r="AK57" i="3"/>
  <c r="AK61" i="3"/>
  <c r="AK65" i="3"/>
  <c r="AK69" i="3"/>
  <c r="AK73" i="3"/>
  <c r="AK77" i="3"/>
  <c r="AK81" i="3"/>
  <c r="AK6" i="3"/>
  <c r="AK10" i="3"/>
  <c r="AK14" i="3"/>
  <c r="AK18" i="3"/>
  <c r="AK27" i="3"/>
  <c r="AK31" i="3"/>
  <c r="AL81" i="3"/>
  <c r="AK85" i="3"/>
  <c r="AL6" i="3"/>
  <c r="AK22" i="3"/>
  <c r="AK35" i="3"/>
  <c r="AK38" i="3"/>
  <c r="AK42" i="3"/>
  <c r="AK46" i="3"/>
  <c r="AK50" i="3"/>
  <c r="AK54" i="3"/>
  <c r="AK58" i="3"/>
  <c r="AK62" i="3"/>
  <c r="AK66" i="3"/>
  <c r="AK70" i="3"/>
  <c r="AK74" i="3"/>
  <c r="AK78" i="3"/>
  <c r="AK5" i="3"/>
  <c r="AK11" i="3"/>
  <c r="AK15" i="3"/>
  <c r="AK19" i="3"/>
  <c r="AK24" i="3"/>
  <c r="AK28" i="3"/>
  <c r="AK32" i="3"/>
  <c r="AK82" i="3"/>
  <c r="AL5" i="3"/>
  <c r="AK8" i="3"/>
  <c r="AK39" i="3"/>
  <c r="AK43" i="3"/>
  <c r="AK47" i="3"/>
  <c r="AK51" i="3"/>
  <c r="AK55" i="3"/>
  <c r="AK59" i="3"/>
  <c r="AK63" i="3"/>
  <c r="AK67" i="3"/>
  <c r="AK71" i="3"/>
  <c r="AK75" i="3"/>
  <c r="AK79" i="3"/>
  <c r="AK2" i="3"/>
  <c r="AK3" i="3"/>
  <c r="Y2" i="3"/>
  <c r="AM2" i="3" s="1" a="1"/>
  <c r="AL2" i="3"/>
  <c r="AL3" i="3"/>
  <c r="BM2" i="3" a="1"/>
  <c r="BM2" i="3" s="1"/>
  <c r="AY5" i="3" l="1"/>
  <c r="AY39" i="3"/>
  <c r="AY43" i="3"/>
  <c r="AY47" i="3"/>
  <c r="AY51" i="3"/>
  <c r="AY55" i="3"/>
  <c r="AY59" i="3"/>
  <c r="AY63" i="3"/>
  <c r="AY67" i="3"/>
  <c r="AY71" i="3"/>
  <c r="AY75" i="3"/>
  <c r="AY79" i="3"/>
  <c r="AY8" i="3"/>
  <c r="AY12" i="3"/>
  <c r="AY16" i="3"/>
  <c r="AY20" i="3"/>
  <c r="AY25" i="3"/>
  <c r="AY29" i="3"/>
  <c r="AY33" i="3"/>
  <c r="AY83" i="3"/>
  <c r="AY4" i="3"/>
  <c r="AY36" i="3"/>
  <c r="AY40" i="3"/>
  <c r="AY44" i="3"/>
  <c r="AY48" i="3"/>
  <c r="AY52" i="3"/>
  <c r="AY56" i="3"/>
  <c r="AY60" i="3"/>
  <c r="AY64" i="3"/>
  <c r="AY68" i="3"/>
  <c r="AY72" i="3"/>
  <c r="AY76" i="3"/>
  <c r="AY80" i="3"/>
  <c r="AY9" i="3"/>
  <c r="AY13" i="3"/>
  <c r="AY17" i="3"/>
  <c r="AY21" i="3"/>
  <c r="AY23" i="3"/>
  <c r="AY26" i="3"/>
  <c r="AY30" i="3"/>
  <c r="AY34" i="3"/>
  <c r="AY84" i="3"/>
  <c r="AY7" i="3"/>
  <c r="BD23" i="3"/>
  <c r="BD33" i="3" s="1"/>
  <c r="AY37" i="3"/>
  <c r="AY41" i="3"/>
  <c r="AY45" i="3"/>
  <c r="AY49" i="3"/>
  <c r="AY53" i="3"/>
  <c r="AY57" i="3"/>
  <c r="AY61" i="3"/>
  <c r="AY65" i="3"/>
  <c r="AY69" i="3"/>
  <c r="AY73" i="3"/>
  <c r="AY77" i="3"/>
  <c r="AY10" i="3"/>
  <c r="AY14" i="3"/>
  <c r="AY18" i="3"/>
  <c r="AY27" i="3"/>
  <c r="AY31" i="3"/>
  <c r="AY81" i="3"/>
  <c r="AY85" i="3"/>
  <c r="AY6" i="3"/>
  <c r="AY22" i="3"/>
  <c r="AY35" i="3"/>
  <c r="AY38" i="3"/>
  <c r="AY42" i="3"/>
  <c r="AY46" i="3"/>
  <c r="AY50" i="3"/>
  <c r="AY54" i="3"/>
  <c r="AY58" i="3"/>
  <c r="AY62" i="3"/>
  <c r="AY66" i="3"/>
  <c r="AY70" i="3"/>
  <c r="AY74" i="3"/>
  <c r="AY78" i="3"/>
  <c r="AY11" i="3"/>
  <c r="AY15" i="3"/>
  <c r="AY19" i="3"/>
  <c r="BD22" i="3"/>
  <c r="BD32" i="3" s="1"/>
  <c r="AY24" i="3"/>
  <c r="AY28" i="3"/>
  <c r="AY32" i="3"/>
  <c r="AY82" i="3"/>
  <c r="BD4" i="3"/>
  <c r="BD29" i="3" s="1"/>
  <c r="BD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1" i="3"/>
  <c r="BD20" i="3"/>
  <c r="AY3" i="3"/>
  <c r="AY2" i="3"/>
  <c r="AM2" i="3"/>
  <c r="BD3" i="3"/>
  <c r="BG2" i="3"/>
  <c r="BE2" i="3"/>
  <c r="BD2" i="3"/>
  <c r="BI2" i="3" a="1"/>
  <c r="BJ2" i="3" a="1"/>
  <c r="BD30" i="3" l="1"/>
  <c r="BD31" i="3"/>
  <c r="BD24" i="3"/>
  <c r="BD28" i="3"/>
  <c r="BI2" i="3"/>
  <c r="BJ2" i="3"/>
  <c r="BD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tc={6C913445-221F-A349-B195-55D600D57072}</author>
    <author>tc={E90E7DAF-7E85-EE48-8B64-767FF7FDA1AB}</author>
    <author>tc={0E3D9B74-9FE4-F843-BF2C-CD9F01613ACD}</author>
    <author>tc={D3B84F33-F361-E243-8074-42B9AAEC03F6}</author>
    <author>tc={EC77E812-7909-5842-B716-F6D236986F89}</author>
    <author>tc={18A3E32A-B9DD-3740-BD3C-F459593F9603}</author>
    <author>tc={0C562A0F-1C29-7F4E-87DF-1C045A7A72E4}</author>
    <author>tc={F4F18AA0-8C3E-E546-AECF-8964D85C78A4}</author>
    <author>tc={43C70C94-B4FE-B24F-B91A-ADF81B79A801}</author>
  </authors>
  <commentList>
    <comment ref="N13" authorId="0" shapeId="0" xr:uid="{6C913445-221F-A349-B195-55D600D57072}">
      <text>
        <t>[Threaded comment]
Your version of Excel allows you to read this threaded comment; however, any edits to it will get removed if the file is opened in a newer version of Excel. Learn more: https://go.microsoft.com/fwlink/?linkid=870924
Comment:
    LBL</t>
      </text>
    </comment>
    <comment ref="N22" authorId="1" shapeId="0" xr:uid="{E90E7DAF-7E85-EE48-8B64-767FF7FDA1AB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23" authorId="2" shapeId="0" xr:uid="{0E3D9B74-9FE4-F843-BF2C-CD9F01613ACD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31" authorId="3" shapeId="0" xr:uid="{D3B84F33-F361-E243-8074-42B9AAEC03F6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32" authorId="4" shapeId="0" xr:uid="{EC77E812-7909-5842-B716-F6D236986F89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33" authorId="5" shapeId="0" xr:uid="{18A3E32A-B9DD-3740-BD3C-F459593F9603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53" authorId="6" shapeId="0" xr:uid="{0C562A0F-1C29-7F4E-87DF-1C045A7A72E4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54" authorId="7" shapeId="0" xr:uid="{F4F18AA0-8C3E-E546-AECF-8964D85C78A4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  <comment ref="N83" authorId="8" shapeId="0" xr:uid="{43C70C94-B4FE-B24F-B91A-ADF81B79A801}">
      <text>
        <t>[Threaded comment]
Your version of Excel allows you to read this threaded comment; however, any edits to it will get removed if the file is opened in a newer version of Excel. Learn more: https://go.microsoft.com/fwlink/?linkid=870924
Comment:
    Artelys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<sst xmlns="http://schemas.openxmlformats.org/spreadsheetml/2006/main" count="6609" uniqueCount="1779">
  <si>
    <t>uuid</t>
  </si>
  <si>
    <t>team</t>
  </si>
  <si>
    <t>language</t>
  </si>
  <si>
    <t>model</t>
  </si>
  <si>
    <t>model_scenario_num</t>
  </si>
  <si>
    <t>score</t>
  </si>
  <si>
    <t>worst_score</t>
  </si>
  <si>
    <t>last_scored_time</t>
  </si>
  <si>
    <t>objective</t>
  </si>
  <si>
    <t>sol2_created</t>
  </si>
  <si>
    <t>code1_nodes</t>
  </si>
  <si>
    <t>code2_nodes</t>
  </si>
  <si>
    <t>code1_runtime</t>
  </si>
  <si>
    <t>code2_runtime</t>
  </si>
  <si>
    <t>code2_timelimit</t>
  </si>
  <si>
    <t>contingency_count</t>
  </si>
  <si>
    <t>sec_per_contingency</t>
  </si>
  <si>
    <t>infeasible</t>
  </si>
  <si>
    <t>eval_runtime</t>
  </si>
  <si>
    <t>is_sensitive</t>
  </si>
  <si>
    <t>url</t>
  </si>
  <si>
    <t>srun1_state</t>
  </si>
  <si>
    <t>srun2_state</t>
  </si>
  <si>
    <t>code1_err</t>
  </si>
  <si>
    <t>code2_err</t>
  </si>
  <si>
    <t>code1_exitcode</t>
  </si>
  <si>
    <t>code2_exitcode</t>
  </si>
  <si>
    <t>code1_timedout</t>
  </si>
  <si>
    <t>code2_timedout</t>
  </si>
  <si>
    <t>code1_done</t>
  </si>
  <si>
    <t>code2_done</t>
  </si>
  <si>
    <t>eval_err</t>
  </si>
  <si>
    <t>platform_err</t>
  </si>
  <si>
    <t>error_types</t>
  </si>
  <si>
    <t>reruns</t>
  </si>
  <si>
    <t>event_round</t>
  </si>
  <si>
    <t>cost</t>
  </si>
  <si>
    <t>penalty</t>
  </si>
  <si>
    <t>base_penalty</t>
  </si>
  <si>
    <t>base_cost</t>
  </si>
  <si>
    <t>base_infeasible</t>
  </si>
  <si>
    <t>base_objective</t>
  </si>
  <si>
    <t>srun_eval_state</t>
  </si>
  <si>
    <t>total_switches</t>
  </si>
  <si>
    <t>solutions_exist</t>
  </si>
  <si>
    <t>infeas_cumulative</t>
  </si>
  <si>
    <t>infeas_all_cases</t>
  </si>
  <si>
    <t>obj_cumulative</t>
  </si>
  <si>
    <t>obj_all_cases</t>
  </si>
  <si>
    <t>obj</t>
  </si>
  <si>
    <t>infeas</t>
  </si>
  <si>
    <t>total_bus_cost</t>
  </si>
  <si>
    <t>total_load_benefit</t>
  </si>
  <si>
    <t>total_gen_cost</t>
  </si>
  <si>
    <t>total_line_cost</t>
  </si>
  <si>
    <t>total_xfmr_cost</t>
  </si>
  <si>
    <t>min_total_load_benefit</t>
  </si>
  <si>
    <t>base_gen_switch_up_actual</t>
  </si>
  <si>
    <t>base_gen_switch_up_max</t>
  </si>
  <si>
    <t>base_gen_switch_down_actual</t>
  </si>
  <si>
    <t>base_gen_switch_down_max</t>
  </si>
  <si>
    <t>base_line_switch_up_actual</t>
  </si>
  <si>
    <t>base_line_switch_up_max</t>
  </si>
  <si>
    <t>base_line_switch_down_actual</t>
  </si>
  <si>
    <t>base_line_switch_down_max</t>
  </si>
  <si>
    <t>base_xfmr_switch_up_actual</t>
  </si>
  <si>
    <t>base_xfmr_switch_up_max</t>
  </si>
  <si>
    <t>base_xfmr_switch_down_actual</t>
  </si>
  <si>
    <t>base_xfmr_switch_down_max</t>
  </si>
  <si>
    <t>ctg_gen_switch_up_actual</t>
  </si>
  <si>
    <t>ctg_gen_switch_up_max</t>
  </si>
  <si>
    <t>ctg_gen_switch_down_actual</t>
  </si>
  <si>
    <t>ctg_gen_switch_down_max</t>
  </si>
  <si>
    <t>ctg_line_switch_up_actual</t>
  </si>
  <si>
    <t>ctg_line_switch_up_max</t>
  </si>
  <si>
    <t>ctg_line_switch_down_actual</t>
  </si>
  <si>
    <t>ctg_line_switch_down_max</t>
  </si>
  <si>
    <t>ctg_xfmr_switch_up_actual</t>
  </si>
  <si>
    <t>ctg_xfmr_switch_up_max</t>
  </si>
  <si>
    <t>ctg_xfmr_switch_down_actual</t>
  </si>
  <si>
    <t>ctg_xfmr_switch_down_max</t>
  </si>
  <si>
    <t>base_gen_switches</t>
  </si>
  <si>
    <t>base_line_switches</t>
  </si>
  <si>
    <t>base_xfmr_switches</t>
  </si>
  <si>
    <t>ctg_gen_switches</t>
  </si>
  <si>
    <t>ctg_line_switches</t>
  </si>
  <si>
    <t>ctg_xfmr_switches</t>
  </si>
  <si>
    <t>base_total_switches</t>
  </si>
  <si>
    <t>ctg_total_switches</t>
  </si>
  <si>
    <t>constance_dir</t>
  </si>
  <si>
    <t>prev_objective</t>
  </si>
  <si>
    <t>base_obj</t>
  </si>
  <si>
    <t>ctg_obj</t>
  </si>
  <si>
    <t>base_infeas</t>
  </si>
  <si>
    <t>ctg_infeas</t>
  </si>
  <si>
    <t>base_total_bus_cost</t>
  </si>
  <si>
    <t>ctg_total_bus_cost</t>
  </si>
  <si>
    <t>base_total_bus_real_cost</t>
  </si>
  <si>
    <t>ctg_total_bus_real_cost</t>
  </si>
  <si>
    <t>total_bus_real_cost</t>
  </si>
  <si>
    <t>base_total_bus_imag_cost</t>
  </si>
  <si>
    <t>ctg_total_bus_imag_cost</t>
  </si>
  <si>
    <t>total_bus_imag_cost</t>
  </si>
  <si>
    <t>base_total_load_benefit</t>
  </si>
  <si>
    <t>ctg_total_load_benefit</t>
  </si>
  <si>
    <t>base_total_gen_cost</t>
  </si>
  <si>
    <t>ctg_total_gen_cost</t>
  </si>
  <si>
    <t>base_total_gen_energy_cost</t>
  </si>
  <si>
    <t>ctg_total_gen_energy_cost</t>
  </si>
  <si>
    <t>total_gen_energy_cost</t>
  </si>
  <si>
    <t>base_total_gen_on_cost</t>
  </si>
  <si>
    <t>ctg_total_gen_on_cost</t>
  </si>
  <si>
    <t>total_gen_on_cost</t>
  </si>
  <si>
    <t>base_total_gen_su_cost</t>
  </si>
  <si>
    <t>ctg_total_gen_su_cost</t>
  </si>
  <si>
    <t>total_gen_su_cost</t>
  </si>
  <si>
    <t>base_total_gen_sd_cost</t>
  </si>
  <si>
    <t>ctg_total_gen_sd_cost</t>
  </si>
  <si>
    <t>total_gen_sd_cost</t>
  </si>
  <si>
    <t>base_total_line_cost</t>
  </si>
  <si>
    <t>ctg_total_line_cost</t>
  </si>
  <si>
    <t>total_line_limit_cost</t>
  </si>
  <si>
    <t>base_total_line_limit_cost</t>
  </si>
  <si>
    <t>ctg_total_line_limit_cost</t>
  </si>
  <si>
    <t>base_total_line_switch_cost</t>
  </si>
  <si>
    <t>ctg_total_line_switch_cost</t>
  </si>
  <si>
    <t>total_line_switch_cost</t>
  </si>
  <si>
    <t>base_total_xfmr_cost</t>
  </si>
  <si>
    <t>ctg_total_xfmr_cost</t>
  </si>
  <si>
    <t>base_total_xfmr_limit_cost</t>
  </si>
  <si>
    <t>ctg_total_xfmr_limit_cost</t>
  </si>
  <si>
    <t>total_xfmr_limit_cost</t>
  </si>
  <si>
    <t>base_total_xfmr_switch_cost</t>
  </si>
  <si>
    <t>ctg_total_xfmr_switch_cost</t>
  </si>
  <si>
    <t>total_xfmr_switch_cost</t>
  </si>
  <si>
    <t>base_min_total_load_benefit</t>
  </si>
  <si>
    <t>ctg_min_total_load_benefit</t>
  </si>
  <si>
    <t>base_bus_volt_ang_delta_to_prior</t>
  </si>
  <si>
    <t>base_bus_volt_mag_delta_to_prior</t>
  </si>
  <si>
    <t>base_bus_volt_mag_max_viol</t>
  </si>
  <si>
    <t>base_bus_volt_mag_min_viol</t>
  </si>
  <si>
    <t>base_gen_pow_imag_0_if_x_0_viol</t>
  </si>
  <si>
    <t>base_gen_pow_imag_delta_to_prior</t>
  </si>
  <si>
    <t>base_gen_pow_imag_max_viol</t>
  </si>
  <si>
    <t>base_gen_pow_imag_min_viol</t>
  </si>
  <si>
    <t>base_gen_pow_real_0_if_x_0_viol</t>
  </si>
  <si>
    <t>base_gen_pow_real_delta_to_prior</t>
  </si>
  <si>
    <t>base_gen_pow_real_max_viol</t>
  </si>
  <si>
    <t>base_gen_pow_real_min_viol</t>
  </si>
  <si>
    <t>base_gen_ramp_down_max_viol</t>
  </si>
  <si>
    <t>base_gen_ramp_up_max_viol</t>
  </si>
  <si>
    <t>base_load_pow_real_delta_to_prior</t>
  </si>
  <si>
    <t>base_load_ramp_down_max_viol</t>
  </si>
  <si>
    <t>base_load_ramp_up_max_viol</t>
  </si>
  <si>
    <t>base_load_t_max_viol</t>
  </si>
  <si>
    <t>base_load_t_min_viol</t>
  </si>
  <si>
    <t>base_max_bus_pow</t>
  </si>
  <si>
    <t>base_max_bus_pow_imag</t>
  </si>
  <si>
    <t>base_max_bus_pow_imag_over</t>
  </si>
  <si>
    <t>base_max_bus_pow_imag_under</t>
  </si>
  <si>
    <t>base_max_bus_pow_real</t>
  </si>
  <si>
    <t>base_max_bus_pow_real_over</t>
  </si>
  <si>
    <t>base_max_bus_pow_real_under</t>
  </si>
  <si>
    <t>base_max_line_viol</t>
  </si>
  <si>
    <t>base_max_xfmr_viol</t>
  </si>
  <si>
    <t>base_sum_bus_pow_imag_net</t>
  </si>
  <si>
    <t>base_sum_bus_pow_imag_over</t>
  </si>
  <si>
    <t>base_sum_bus_pow_imag_under</t>
  </si>
  <si>
    <t>base_sum_bus_pow_real_net</t>
  </si>
  <si>
    <t>base_sum_bus_pow_real_over</t>
  </si>
  <si>
    <t>base_sum_bus_pow_real_under</t>
  </si>
  <si>
    <t>base_swsh_b_delta_to_prior</t>
  </si>
  <si>
    <t>base_xfmr_phi_delta_to_prior</t>
  </si>
  <si>
    <t>base_xfmr_tau_delta_to_prior</t>
  </si>
  <si>
    <t>bus_volt_ang_delta_to_prior</t>
  </si>
  <si>
    <t>bus_volt_mag_delta_to_prior</t>
  </si>
  <si>
    <t>bus_volt_mag_max_viol</t>
  </si>
  <si>
    <t>bus_volt_mag_min_viol</t>
  </si>
  <si>
    <t>ctg_bus_volt_ang_delta_to_prior</t>
  </si>
  <si>
    <t>ctg_bus_volt_mag_delta_to_prior</t>
  </si>
  <si>
    <t>ctg_bus_volt_mag_max_viol</t>
  </si>
  <si>
    <t>ctg_bus_volt_mag_min_viol</t>
  </si>
  <si>
    <t>ctg_gen_pow_imag_0_if_x_0_viol</t>
  </si>
  <si>
    <t>ctg_gen_pow_imag_delta_to_prior</t>
  </si>
  <si>
    <t>ctg_gen_pow_imag_max_viol</t>
  </si>
  <si>
    <t>ctg_gen_pow_imag_min_viol</t>
  </si>
  <si>
    <t>ctg_gen_pow_real_0_if_x_0_viol</t>
  </si>
  <si>
    <t>ctg_gen_pow_real_delta_to_prior</t>
  </si>
  <si>
    <t>ctg_gen_pow_real_max_viol</t>
  </si>
  <si>
    <t>ctg_gen_pow_real_min_viol</t>
  </si>
  <si>
    <t>ctg_gen_ramp_down_max_viol</t>
  </si>
  <si>
    <t>ctg_gen_ramp_up_max_viol</t>
  </si>
  <si>
    <t>ctg_load_pow_real_delta_to_prior</t>
  </si>
  <si>
    <t>ctg_load_ramp_down_max_viol</t>
  </si>
  <si>
    <t>ctg_load_ramp_up_max_viol</t>
  </si>
  <si>
    <t>ctg_load_t_max_viol</t>
  </si>
  <si>
    <t>ctg_load_t_min_viol</t>
  </si>
  <si>
    <t>ctg_max_bus_pow</t>
  </si>
  <si>
    <t>ctg_max_bus_pow_imag</t>
  </si>
  <si>
    <t>ctg_max_bus_pow_imag_over</t>
  </si>
  <si>
    <t>ctg_max_bus_pow_imag_under</t>
  </si>
  <si>
    <t>ctg_max_bus_pow_real</t>
  </si>
  <si>
    <t>ctg_max_bus_pow_real_over</t>
  </si>
  <si>
    <t>ctg_max_bus_pow_real_under</t>
  </si>
  <si>
    <t>ctg_max_line_viol</t>
  </si>
  <si>
    <t>ctg_max_xfmr_viol</t>
  </si>
  <si>
    <t>ctg_sum_bus_pow_imag_net</t>
  </si>
  <si>
    <t>ctg_sum_bus_pow_imag_over</t>
  </si>
  <si>
    <t>ctg_sum_bus_pow_imag_under</t>
  </si>
  <si>
    <t>ctg_sum_bus_pow_real_net</t>
  </si>
  <si>
    <t>ctg_sum_bus_pow_real_over</t>
  </si>
  <si>
    <t>ctg_sum_bus_pow_real_under</t>
  </si>
  <si>
    <t>ctg_swsh_b_delta_to_prior</t>
  </si>
  <si>
    <t>ctg_xfmr_phi_delta_to_prior</t>
  </si>
  <si>
    <t>ctg_xfmr_tau_delta_to_prior</t>
  </si>
  <si>
    <t>gen_pow_imag_0_if_x_0_viol</t>
  </si>
  <si>
    <t>gen_pow_imag_delta_to_prior</t>
  </si>
  <si>
    <t>gen_pow_imag_max_viol</t>
  </si>
  <si>
    <t>gen_pow_imag_min_viol</t>
  </si>
  <si>
    <t>gen_pow_real_0_if_x_0_viol</t>
  </si>
  <si>
    <t>gen_pow_real_delta_to_prior</t>
  </si>
  <si>
    <t>gen_pow_real_max_viol</t>
  </si>
  <si>
    <t>gen_pow_real_min_viol</t>
  </si>
  <si>
    <t>gen_ramp_down_max_viol</t>
  </si>
  <si>
    <t>gen_ramp_up_max_viol</t>
  </si>
  <si>
    <t>load_pow_real_delta_to_prior</t>
  </si>
  <si>
    <t>load_ramp_down_max_viol</t>
  </si>
  <si>
    <t>load_ramp_up_max_viol</t>
  </si>
  <si>
    <t>load_t_max_viol</t>
  </si>
  <si>
    <t>load_t_min_viol</t>
  </si>
  <si>
    <t>max_bus_pow</t>
  </si>
  <si>
    <t>max_bus_pow_imag</t>
  </si>
  <si>
    <t>max_bus_pow_imag_over</t>
  </si>
  <si>
    <t>max_bus_pow_imag_under</t>
  </si>
  <si>
    <t>max_bus_pow_real</t>
  </si>
  <si>
    <t>max_bus_pow_real_over</t>
  </si>
  <si>
    <t>max_bus_pow_real_under</t>
  </si>
  <si>
    <t>max_line_viol</t>
  </si>
  <si>
    <t>max_xfmr_viol</t>
  </si>
  <si>
    <t>num_branch</t>
  </si>
  <si>
    <t>num_bus</t>
  </si>
  <si>
    <t>num_ctg</t>
  </si>
  <si>
    <t>num_ctg_branch</t>
  </si>
  <si>
    <t>num_ctg_gen</t>
  </si>
  <si>
    <t>num_ctg_line</t>
  </si>
  <si>
    <t>num_ctg_xfmr</t>
  </si>
  <si>
    <t>num_fxsh</t>
  </si>
  <si>
    <t>num_gen</t>
  </si>
  <si>
    <t>num_line</t>
  </si>
  <si>
    <t>num_load</t>
  </si>
  <si>
    <t>num_sh</t>
  </si>
  <si>
    <t>num_swsh</t>
  </si>
  <si>
    <t>num_xfmr</t>
  </si>
  <si>
    <t>num_xfmr_fx_tau_fx_phi</t>
  </si>
  <si>
    <t>num_xfmr_fx_tau_var_phi</t>
  </si>
  <si>
    <t>num_xfmr_imp_corr</t>
  </si>
  <si>
    <t>num_xfmr_var_tau_fx_phi</t>
  </si>
  <si>
    <t>prior_bus_pow_imag_imbalance</t>
  </si>
  <si>
    <t>prior_bus_pow_real_imbalance</t>
  </si>
  <si>
    <t>prior_max_bus_pow_imag_over</t>
  </si>
  <si>
    <t>prior_max_bus_pow_imag_under</t>
  </si>
  <si>
    <t>prior_max_bus_pow_real_over</t>
  </si>
  <si>
    <t>prior_max_bus_pow_real_under</t>
  </si>
  <si>
    <t>prior_point_pow_imag_net</t>
  </si>
  <si>
    <t>prior_point_pow_imag_over</t>
  </si>
  <si>
    <t>prior_point_pow_imag_under</t>
  </si>
  <si>
    <t>prior_point_pow_real_net</t>
  </si>
  <si>
    <t>prior_point_pow_real_over</t>
  </si>
  <si>
    <t>prior_point_pow_real_under</t>
  </si>
  <si>
    <t>prior_sum_bus_pow_imag_over</t>
  </si>
  <si>
    <t>prior_sum_bus_pow_imag_under</t>
  </si>
  <si>
    <t>prior_sum_bus_pow_real_over</t>
  </si>
  <si>
    <t>prior_sum_bus_pow_real_under</t>
  </si>
  <si>
    <t>sum_bus_pow_imag_net</t>
  </si>
  <si>
    <t>sum_bus_pow_imag_over</t>
  </si>
  <si>
    <t>sum_bus_pow_imag_under</t>
  </si>
  <si>
    <t>sum_bus_pow_real_net</t>
  </si>
  <si>
    <t>sum_bus_pow_real_over</t>
  </si>
  <si>
    <t>sum_bus_pow_real_under</t>
  </si>
  <si>
    <t>swsh_b_delta_to_prior</t>
  </si>
  <si>
    <t>worst_case_ctg_obj</t>
  </si>
  <si>
    <t>worst_case_obj</t>
  </si>
  <si>
    <t>xfmr_phi_delta_to_prior</t>
  </si>
  <si>
    <t>xfmr_tau_delta_to_prior</t>
  </si>
  <si>
    <t>dataset</t>
  </si>
  <si>
    <t>paused</t>
  </si>
  <si>
    <t>dtn_path</t>
  </si>
  <si>
    <t>tar_created</t>
  </si>
  <si>
    <t>tar_filename</t>
  </si>
  <si>
    <t>username</t>
  </si>
  <si>
    <t>source</t>
  </si>
  <si>
    <t>scenario_rank</t>
  </si>
  <si>
    <t>evaluated</t>
  </si>
  <si>
    <t>scored</t>
  </si>
  <si>
    <t>in_process</t>
  </si>
  <si>
    <t>evaluated_exit_code</t>
  </si>
  <si>
    <t>scored_exit_code</t>
  </si>
  <si>
    <t>solution_created</t>
  </si>
  <si>
    <t>num_attempts</t>
  </si>
  <si>
    <t>node</t>
  </si>
  <si>
    <t>score_time</t>
  </si>
  <si>
    <t>processed_time</t>
  </si>
  <si>
    <t>scheduler_start</t>
  </si>
  <si>
    <t>scheduler_finish</t>
  </si>
  <si>
    <t>job_id</t>
  </si>
  <si>
    <t>cluster</t>
  </si>
  <si>
    <t>md5</t>
  </si>
  <si>
    <t>core_hours</t>
  </si>
  <si>
    <t>eval_jobid</t>
  </si>
  <si>
    <t>eval_cluster</t>
  </si>
  <si>
    <t>eval_run</t>
  </si>
  <si>
    <t>target</t>
  </si>
  <si>
    <t>experiment</t>
  </si>
  <si>
    <t>dataset_scenario_num</t>
  </si>
  <si>
    <t>rno</t>
  </si>
  <si>
    <t>Monday Mornings</t>
  </si>
  <si>
    <t>python</t>
  </si>
  <si>
    <t>C2FEN02020</t>
  </si>
  <si>
    <t>C2_Final</t>
  </si>
  <si>
    <t>monday-mornings</t>
  </si>
  <si>
    <t>C2_Final_GT_Jun17</t>
  </si>
  <si>
    <t>constance7a</t>
  </si>
  <si>
    <t>MoM</t>
  </si>
  <si>
    <t>C2FEN00617</t>
  </si>
  <si>
    <t>C2FEN04200</t>
  </si>
  <si>
    <t xml:space="preserve">          </t>
  </si>
  <si>
    <t>406-1628520284_c2fe</t>
  </si>
  <si>
    <t>NU_Columbia_Artelys</t>
  </si>
  <si>
    <t>C2FEN03970</t>
  </si>
  <si>
    <t>N 6</t>
  </si>
  <si>
    <t>https://dtn2.pnl.gov/arpacomp//C2_Final/406-1628520284_c2fe_4_C2FEN03970_023_Jan_03_2022_09_42_28.tar.gz</t>
  </si>
  <si>
    <t>/pic/projects/goc/submission-manager/submission-manager-tmp//gocomp-djrs/406-1628520284_c2fe_4//C2FEN03970_output23</t>
  </si>
  <si>
    <t>/pic/dtn/arpacomp/C2_Final/406-1628520284_c2fe_4_C2FEN03970_023_Jan_03_2022_09_42_28.tar.gz</t>
  </si>
  <si>
    <t>406-1628520284_c2fe_4_C2FEN03970_023_Jan_03_2022_09_42_28.tar.gz</t>
  </si>
  <si>
    <t>gocomp-djrs</t>
  </si>
  <si>
    <t>scenario</t>
  </si>
  <si>
    <t>team,div</t>
  </si>
  <si>
    <t>MSpp</t>
  </si>
  <si>
    <t>id</t>
  </si>
  <si>
    <t>magos Div. 1</t>
  </si>
  <si>
    <t>Monday Mornings Div. 1</t>
  </si>
  <si>
    <t>magos Div. 2</t>
  </si>
  <si>
    <t>magos Div. 3</t>
  </si>
  <si>
    <t>GMI-GO Div. 1-4</t>
  </si>
  <si>
    <t>GravityX Div. 1-4</t>
  </si>
  <si>
    <t>GO-SNIP Div. 1-4</t>
  </si>
  <si>
    <t>C2FEN02312</t>
  </si>
  <si>
    <t>Monday Mornings Div. 4</t>
  </si>
  <si>
    <t>C2FEN03288</t>
  </si>
  <si>
    <t>NU_Columbia_Artelys Div. 3,4</t>
  </si>
  <si>
    <t>GravityX Div. 1,3,4</t>
  </si>
  <si>
    <t>C2FEN04601</t>
  </si>
  <si>
    <t>NU_Columbia_Artelys Div. 4</t>
  </si>
  <si>
    <t>C2FEN06100</t>
  </si>
  <si>
    <t>GO-SNIP Div. 2,4</t>
  </si>
  <si>
    <t>C2FEN07000</t>
  </si>
  <si>
    <t>GravityX Div. 2,4</t>
  </si>
  <si>
    <t>GravityX Div. 1</t>
  </si>
  <si>
    <t>GravityX Div. 4</t>
  </si>
  <si>
    <t>GravityX Div. 2</t>
  </si>
  <si>
    <t>C2FEN08300</t>
  </si>
  <si>
    <t>C2FEN08718</t>
  </si>
  <si>
    <t>C2FEN10480</t>
  </si>
  <si>
    <t>C2FEN12209</t>
  </si>
  <si>
    <t>C2FEN17700</t>
  </si>
  <si>
    <t>C2FEN19402</t>
  </si>
  <si>
    <t>C2FEN31777</t>
  </si>
  <si>
    <t>Best
Objective</t>
  </si>
  <si>
    <t>Team, Source</t>
  </si>
  <si>
    <t>Date</t>
  </si>
  <si>
    <t>Previous
Best Objective</t>
  </si>
  <si>
    <t>Previous Best Team</t>
  </si>
  <si>
    <t>Artelys_Columbia</t>
  </si>
  <si>
    <t>Lead Affiliation</t>
  </si>
  <si>
    <t>Team Lead</t>
  </si>
  <si>
    <t>Members</t>
  </si>
  <si>
    <t>E-mail</t>
  </si>
  <si>
    <t>ARPA-e Benchmark</t>
  </si>
  <si>
    <t>Los Alamos National Laboratory (LANL)</t>
  </si>
  <si>
    <t>Carleton Coffrin</t>
  </si>
  <si>
    <t>cjc@lanl.gov</t>
  </si>
  <si>
    <t>CasePower</t>
  </si>
  <si>
    <t>Case Western Reserve University</t>
  </si>
  <si>
    <t>Vira Chankong</t>
  </si>
  <si>
    <t>Hanieh Agharazi</t>
  </si>
  <si>
    <t>Kenneth A Loparo</t>
  </si>
  <si>
    <t>Kamlesh Mathur</t>
  </si>
  <si>
    <t>Pitjaya Tangtatswas</t>
  </si>
  <si>
    <t>Fan Zhang</t>
  </si>
  <si>
    <t>vira@case.edu</t>
  </si>
  <si>
    <t>hxa134@case.edu</t>
  </si>
  <si>
    <t>kal4@case.edu</t>
  </si>
  <si>
    <t>kamlesh.mathur@case.edu</t>
  </si>
  <si>
    <t>pxt120@case.edu</t>
  </si>
  <si>
    <t>fan.zhang14@Case.edu</t>
  </si>
  <si>
    <t>Electric Stampede</t>
  </si>
  <si>
    <t>University of Colorado Boulder</t>
  </si>
  <si>
    <t>Kyri Baker</t>
  </si>
  <si>
    <t>Constance Crozier</t>
  </si>
  <si>
    <t>Javad Mohammadi</t>
  </si>
  <si>
    <t>kyri.baker@colorado.edu</t>
  </si>
  <si>
    <t>constance.crozier@colorado.edu</t>
  </si>
  <si>
    <t>jmohamma@andrew.cmu.edu</t>
  </si>
  <si>
    <t>GERS USA</t>
  </si>
  <si>
    <t>Juan Manuel Gers</t>
  </si>
  <si>
    <t>Camilo Acosta</t>
  </si>
  <si>
    <t>David Alvarez</t>
  </si>
  <si>
    <t>Garzon Caceres</t>
  </si>
  <si>
    <t>Sergio Rivera</t>
  </si>
  <si>
    <t>Diego Rodriguez</t>
  </si>
  <si>
    <t>Andrés Zapata</t>
  </si>
  <si>
    <t>jmgers@gersusa.com</t>
  </si>
  <si>
    <t>camilo.acosta@gers.com.co</t>
  </si>
  <si>
    <t>dlalvareza@unal.edu.co</t>
  </si>
  <si>
    <t>wilmer.garzon@gers.com.co</t>
  </si>
  <si>
    <t>srriverar@unal.edu.co</t>
  </si>
  <si>
    <t>diego.rodriguez@gers.com.co</t>
  </si>
  <si>
    <t>andres.zapata@gers.com.co</t>
  </si>
  <si>
    <t>GMI-GO</t>
  </si>
  <si>
    <t>Georgia Institute of Technology</t>
  </si>
  <si>
    <t>Andy Sun</t>
  </si>
  <si>
    <t>Santanu Dey</t>
  </si>
  <si>
    <t>Amin Gholami</t>
  </si>
  <si>
    <t>Kaizhao Sun</t>
  </si>
  <si>
    <t>Shixuan Zhang</t>
  </si>
  <si>
    <t>andy.sun@isye.gatech.edu</t>
  </si>
  <si>
    <t>santanu.dey@isye.gatech.edu</t>
  </si>
  <si>
    <t>a.gholami@gatech.edu</t>
  </si>
  <si>
    <t>ksun46@gatech.edu</t>
  </si>
  <si>
    <t>szhang483@gatech.edu</t>
  </si>
  <si>
    <t>GO-SNIP</t>
  </si>
  <si>
    <t>Lehigh University</t>
  </si>
  <si>
    <t>Frank Curtis</t>
  </si>
  <si>
    <t>Daniel Molzahn</t>
  </si>
  <si>
    <t>Andreas Waechter</t>
  </si>
  <si>
    <t>Ermin Wei</t>
  </si>
  <si>
    <t>Elizabeth Wong</t>
  </si>
  <si>
    <t>frank.e.curtis@lehigh.edu</t>
  </si>
  <si>
    <t>dan.molzahn@gmail.com</t>
  </si>
  <si>
    <t>waechter@iems.northwestern.edu</t>
  </si>
  <si>
    <t>ermin.wei@northwestern.edu</t>
  </si>
  <si>
    <t>elwong@ucsd.edu</t>
  </si>
  <si>
    <t>Gordian Knot</t>
  </si>
  <si>
    <t>Virginia Tech</t>
  </si>
  <si>
    <t>Vassilis Kekatos</t>
  </si>
  <si>
    <t>Mohammadhafez Bazrafshan</t>
  </si>
  <si>
    <t>Sarthak Gupta</t>
  </si>
  <si>
    <t>kekatos@vt.edu</t>
  </si>
  <si>
    <t>hafez.bazrafshan@icloud.com</t>
  </si>
  <si>
    <t>gsarthak@vt.edu</t>
  </si>
  <si>
    <t>GOT-BSI-OPF</t>
  </si>
  <si>
    <t>Global Optimal Technology, Inc.</t>
  </si>
  <si>
    <t>Gilburt Chiang</t>
  </si>
  <si>
    <t>Hsiao-Dong Chiang</t>
  </si>
  <si>
    <t>Bin Wang</t>
  </si>
  <si>
    <t>Simon Wyatt</t>
  </si>
  <si>
    <t>Dr. Lin Zeng</t>
  </si>
  <si>
    <t>chiang@bigwood-systems.com</t>
  </si>
  <si>
    <t>Gilburt@bigwood-systems.com</t>
  </si>
  <si>
    <t>bin@bigwood-systems.com</t>
  </si>
  <si>
    <t>simon@bigwood-systems.com</t>
  </si>
  <si>
    <t>zenglin@bigwood-systems.com</t>
  </si>
  <si>
    <t>GravityX</t>
  </si>
  <si>
    <t>individual</t>
  </si>
  <si>
    <t>Hassan Hijazi</t>
  </si>
  <si>
    <t>Hassan.hijazi.etu@gmail.com</t>
  </si>
  <si>
    <t>M&amp;H Grid Solutions</t>
  </si>
  <si>
    <t>Yong Fu</t>
  </si>
  <si>
    <t>Lin Gong</t>
  </si>
  <si>
    <t>Jinjie Zheng</t>
  </si>
  <si>
    <t>yongfu@mhgridsolutions.com</t>
  </si>
  <si>
    <t>engineerlingong@gmail.com</t>
  </si>
  <si>
    <t>Jinjiezheng@mhgridsolutions.com</t>
  </si>
  <si>
    <t>magos</t>
  </si>
  <si>
    <t>Lawrence Livermore National Laboratory (LLNL)</t>
  </si>
  <si>
    <t>Ignacio Aravena-Solis</t>
  </si>
  <si>
    <t>Nai-Yuan Chiang</t>
  </si>
  <si>
    <t>Quentin Lété</t>
  </si>
  <si>
    <t>Shmuel Oren</t>
  </si>
  <si>
    <t>aravenasolis1@llnl.gov</t>
  </si>
  <si>
    <t>sorakid507@gmail.com</t>
  </si>
  <si>
    <t>quentin.lete@uclouvain.be</t>
  </si>
  <si>
    <t>Shmuel@berkeley.edu</t>
  </si>
  <si>
    <t>Lawrence Berkeley National Laboratory (LBNL)</t>
  </si>
  <si>
    <t>Miguel Heleno</t>
  </si>
  <si>
    <t>Alexandre Moreira da Silva</t>
  </si>
  <si>
    <t>Alan Valenzuela Meza</t>
  </si>
  <si>
    <t>miguelheleno@lbl.gov</t>
  </si>
  <si>
    <t>AMoreira@lbl.gov</t>
  </si>
  <si>
    <t>alanvalenzuela@lbl.gov</t>
  </si>
  <si>
    <t>Artelys</t>
  </si>
  <si>
    <t>Richard Waltz</t>
  </si>
  <si>
    <t>Daniel Bienstock</t>
  </si>
  <si>
    <t>Jorge Nocedal</t>
  </si>
  <si>
    <t>richard.waltz@artelys.com</t>
  </si>
  <si>
    <t>dano@columbia.edu</t>
  </si>
  <si>
    <t>J-NOCEDAL@NORTHWESTERN.EDU</t>
  </si>
  <si>
    <t>Pearl Street Technologies</t>
  </si>
  <si>
    <t>Marko Jereminov</t>
  </si>
  <si>
    <t>David Bromberg</t>
  </si>
  <si>
    <t>Larry Pileggi</t>
  </si>
  <si>
    <t>Athanasios Terzakis</t>
  </si>
  <si>
    <t>Hui Zheng</t>
  </si>
  <si>
    <t>mjereminov@pearlstreettechnologies.com</t>
  </si>
  <si>
    <t>bromberg@pearlstreettechnologies.com</t>
  </si>
  <si>
    <t>pileggi@andrew.cmu.edu</t>
  </si>
  <si>
    <t>aterzakis@pearlstreettechnologies.com</t>
  </si>
  <si>
    <t>hzheng@pearlstreettechnologies.com</t>
  </si>
  <si>
    <t>Penn_State_UP</t>
  </si>
  <si>
    <t>Pennsylvania State University</t>
  </si>
  <si>
    <t>Vinayak Shanbhag</t>
  </si>
  <si>
    <t>Weinan Chen</t>
  </si>
  <si>
    <t>Shisheng Cui</t>
  </si>
  <si>
    <t>Luke Marrinan</t>
  </si>
  <si>
    <t>Justin Petucci</t>
  </si>
  <si>
    <t>Peixuan Zhang</t>
  </si>
  <si>
    <t>udaybag@psu.edu</t>
  </si>
  <si>
    <t>wzc124@psu.edu</t>
  </si>
  <si>
    <t>suc256@psu.edu</t>
  </si>
  <si>
    <t>lwm5431@psu.edu</t>
  </si>
  <si>
    <t>jmp579@psu.edu</t>
  </si>
  <si>
    <t>pqz5090@psu.edu</t>
  </si>
  <si>
    <t>Ch2 Team Name</t>
  </si>
  <si>
    <t>Ch2-MoM Team Name</t>
  </si>
  <si>
    <t>/qfs/projects/goc/share/data/C2_Final/status/</t>
  </si>
  <si>
    <t>hhijazi</t>
  </si>
  <si>
    <t>kekatos</t>
  </si>
  <si>
    <t>llmagos</t>
  </si>
  <si>
    <t>51-1628837914_c2fe</t>
  </si>
  <si>
    <t>cpp</t>
  </si>
  <si>
    <t>N6</t>
  </si>
  <si>
    <t>https://dtn2.pnl.gov/arpacomp//C2_Final/51-1628837914_c2fe_4_C2FEN10480_004_Feb_02_2022_10_15_19.tar.gz</t>
  </si>
  <si>
    <t>/pic/projects/goc/submission-manager/submission-manager-tmp//hhijazi/51-1628837914_c2fe_4//C2FEN10480_output4</t>
  </si>
  <si>
    <t>/pic/dtn/arpacomp/C2_Final/51-1628837914_c2fe_4_C2FEN10480_004_Feb_02_2022_10_15_19.tar.gz</t>
  </si>
  <si>
    <t>51-1628837914_c2fe_4_C2FEN10480_004_Feb_02_2022_10_15_19.tar.gz</t>
  </si>
  <si>
    <t>https://dtn2.pnl.gov/arpacomp//C2_Final/51-1628837914_c2fe_4_C2FEN12209_042_Feb_02_2022_10_11_26.tar.gz</t>
  </si>
  <si>
    <t>/pic/projects/goc/submission-manager/submission-manager-tmp//hhijazi/51-1628837914_c2fe_4//C2FEN12209_output42</t>
  </si>
  <si>
    <t>/pic/dtn/arpacomp/C2_Final/51-1628837914_c2fe_4_C2FEN12209_042_Feb_02_2022_10_11_26.tar.gz</t>
  </si>
  <si>
    <t>51-1628837914_c2fe_4_C2FEN12209_042_Feb_02_2022_10_11_26.tar.gz</t>
  </si>
  <si>
    <t>https://dtn2.pnl.gov/arpacomp//C2_Final/51-1628837914_c2fe_4_C2FEN12209_002_Feb_02_2022_10_09_18.tar.gz</t>
  </si>
  <si>
    <t>/pic/projects/goc/submission-manager/submission-manager-tmp//hhijazi/51-1628837914_c2fe_4//C2FEN12209_output2</t>
  </si>
  <si>
    <t>/pic/dtn/arpacomp/C2_Final/51-1628837914_c2fe_4_C2FEN12209_002_Feb_02_2022_10_09_18.tar.gz</t>
  </si>
  <si>
    <t>51-1628837914_c2fe_4_C2FEN12209_002_Feb_02_2022_10_09_18.tar.gz</t>
  </si>
  <si>
    <t>https://dtn2.pnl.gov/arpacomp//C2_Final/51-1628837914_c2fe_4_C2FEN04200_009_Feb_02_2022_10_02_18.tar.gz</t>
  </si>
  <si>
    <t>/pic/projects/goc/submission-manager/submission-manager-tmp//hhijazi/51-1628837914_c2fe_4//C2FEN04200_output9</t>
  </si>
  <si>
    <t>/pic/dtn/arpacomp/C2_Final/51-1628837914_c2fe_4_C2FEN04200_009_Feb_02_2022_10_02_18.tar.gz</t>
  </si>
  <si>
    <t>51-1628837914_c2fe_4_C2FEN04200_009_Feb_02_2022_10_02_18.tar.gz</t>
  </si>
  <si>
    <t>GravityX, MoM</t>
  </si>
  <si>
    <t>/pic/dtn/go-results</t>
  </si>
  <si>
    <t>This table also lists the Source that produced the Best Objective. For Challenge 2 Final Event results this will be the Division. In some cases the same objective was found in more than one division. Ch2-MoM results will list MoM in place of a division.</t>
  </si>
  <si>
    <t>get_mom_results.sh</t>
  </si>
  <si>
    <t>Previous
Best MSgain</t>
  </si>
  <si>
    <t>% MSgain
Improvement</t>
  </si>
  <si>
    <t>Best Ch2 MSgain</t>
  </si>
  <si>
    <t>/pic/projects/goc/submission-manager/submission-manager-tmp//hhijazi/51-1628837914_c2fe_4//C2FEN00617_output24</t>
  </si>
  <si>
    <t>Best
MSgain</t>
  </si>
  <si>
    <t>$DATA_BASE = /qfs/projects/goc/share/data</t>
  </si>
  <si>
    <t>/pic/dtn/go-status for uploads</t>
  </si>
  <si>
    <t>Best Ch2 Objective</t>
  </si>
  <si>
    <t>/pic/projects/goc/submission-manager/submission-manager-tmp//hhijazi/51-1628837914_c2fe_4//C2FEN00617_output5</t>
  </si>
  <si>
    <t>381-1628832145_c2fe</t>
  </si>
  <si>
    <t>n 6 -c 4</t>
  </si>
  <si>
    <t>n 48 -c 3</t>
  </si>
  <si>
    <t>https://dtn2.pnl.gov/arpacomp//C2_Final/381-1628832145_c2fe_4_C2FEN02312_040_Feb_28_2022_14_14_19.tar.gz</t>
  </si>
  <si>
    <t>/pic/projects/goc/submission-manager/submission-manager-tmp//kekatos/381-1628832145_c2fe_4//C2FEN02312_output40</t>
  </si>
  <si>
    <t>/pic/dtn/arpacomp/C2_Final/381-1628832145_c2fe_4_C2FEN02312_040_Feb_28_2022_14_14_19.tar.gz</t>
  </si>
  <si>
    <t>381-1628832145_c2fe_4_C2FEN02312_040_Feb_28_2022_14_14_19.tar.gz</t>
  </si>
  <si>
    <t>https://dtn2.pnl.gov/arpacomp//C2_Final/381-1628832145_c2fe_4_C2FEN02312_044_Feb_28_2022_14_02_51.tar.gz</t>
  </si>
  <si>
    <t>/pic/projects/goc/submission-manager/submission-manager-tmp//kekatos/381-1628832145_c2fe_4//C2FEN02312_output44</t>
  </si>
  <si>
    <t>/pic/dtn/arpacomp/C2_Final/381-1628832145_c2fe_4_C2FEN02312_044_Feb_28_2022_14_02_51.tar.gz</t>
  </si>
  <si>
    <t>381-1628832145_c2fe_4_C2FEN02312_044_Feb_28_2022_14_02_51.tar.gz</t>
  </si>
  <si>
    <t>https://dtn2.pnl.gov/arpacomp//C2_Final/381-1628832145_c2fe_4_C2FEN02312_021_Feb_28_2022_13_40_54.tar.gz</t>
  </si>
  <si>
    <t>/pic/projects/goc/submission-manager/submission-manager-tmp//kekatos/381-1628832145_c2fe_4//C2FEN02312_output21</t>
  </si>
  <si>
    <t>/pic/dtn/arpacomp/C2_Final/381-1628832145_c2fe_4_C2FEN02312_021_Feb_28_2022_13_40_54.tar.gz</t>
  </si>
  <si>
    <t>381-1628832145_c2fe_4_C2FEN02312_021_Feb_28_2022_13_40_54.tar.gz</t>
  </si>
  <si>
    <t>https://dtn2.pnl.gov/arpacomp//C2_Final/381-1628832145_c2fe_4_C2FEN02312_018_Feb_28_2022_13_29_37.tar.gz</t>
  </si>
  <si>
    <t>/pic/projects/goc/submission-manager/submission-manager-tmp//kekatos/381-1628832145_c2fe_4//C2FEN02312_output18</t>
  </si>
  <si>
    <t>/pic/dtn/arpacomp/C2_Final/381-1628832145_c2fe_4_C2FEN02312_018_Feb_28_2022_13_29_37.tar.gz</t>
  </si>
  <si>
    <t>381-1628832145_c2fe_4_C2FEN02312_018_Feb_28_2022_13_29_37.tar.gz</t>
  </si>
  <si>
    <t>https://dtn2.pnl.gov/arpacomp//C2_Final/381-1628832145_c2fe_4_C2FEN02312_003_Feb_28_2022_13_27_01.tar.gz</t>
  </si>
  <si>
    <t>/pic/projects/goc/submission-manager/submission-manager-tmp//kekatos/381-1628832145_c2fe_4//C2FEN02312_output3</t>
  </si>
  <si>
    <t>/pic/dtn/arpacomp/C2_Final/381-1628832145_c2fe_4_C2FEN02312_003_Feb_28_2022_13_27_01.tar.gz</t>
  </si>
  <si>
    <t>381-1628832145_c2fe_4_C2FEN02312_003_Feb_28_2022_13_27_01.tar.gz</t>
  </si>
  <si>
    <t>https://dtn2.pnl.gov/arpacomp//C2_Final/51-1628837914_c2fe_4_C2FEN00617_024_Feb_23_2022_10_54_08.tar.gz</t>
  </si>
  <si>
    <t>/pic/dtn/arpacomp/C2_Final/51-1628837914_c2fe_4_C2FEN00617_024_Feb_23_2022_10_54_08.tar.gz</t>
  </si>
  <si>
    <t>51-1628837914_c2fe_4_C2FEN00617_024_Feb_23_2022_10_54_08.tar.gz</t>
  </si>
  <si>
    <t/>
  </si>
  <si>
    <t>https://dtn2.pnl.gov/arpacomp//C2_Final/51-1628837914_c2fe_4_C2FEN00617_017_Mar_04_2022_09_57_35.tar.gz</t>
  </si>
  <si>
    <t>/pic/projects/goc/submission-manager/submission-manager-tmp//hhijazi/51-1628837914_c2fe_4//C2FEN00617_output17</t>
  </si>
  <si>
    <t>/pic/dtn/arpacomp/C2_Final/51-1628837914_c2fe_4_C2FEN00617_017_Mar_04_2022_09_57_35.tar.gz</t>
  </si>
  <si>
    <t>51-1628837914_c2fe_4_C2FEN00617_017_Mar_04_2022_09_57_35.tar.gz</t>
  </si>
  <si>
    <t>https://dtn2.pnl.gov/arpacomp//C2_Final/51-1628837914_c2fe_4_C2FEN00617_005_Mar_04_2022_09_57_14.tar.gz</t>
  </si>
  <si>
    <t>/pic/dtn/arpacomp/C2_Final/51-1628837914_c2fe_4_C2FEN00617_005_Mar_04_2022_09_57_14.tar.gz</t>
  </si>
  <si>
    <t>51-1628837914_c2fe_4_C2FEN00617_005_Mar_04_2022_09_57_14.tar.gz</t>
  </si>
  <si>
    <t>c2fe_mom_best_2022_03_04_11_15_</t>
  </si>
  <si>
    <t>copy G:H changes to Ch2!H:I</t>
  </si>
  <si>
    <t>Weeks
on List</t>
  </si>
  <si>
    <t>cd /qfs/projects/goc/share/data/C2_Final/status/</t>
  </si>
  <si>
    <t>date on list</t>
  </si>
  <si>
    <t>/pic/projects/goc/submission-manager/submission-manager-tmp//hhijazi/51-1628837914_c2fe_4//C2FEN02020_output121</t>
  </si>
  <si>
    <t>https://dtn2.pnl.gov/arpacomp//C2_Final/51-1628837914_c2fe_4_C2FEN08300_052_Mar_07_2022_09_35_31.tar.gz</t>
  </si>
  <si>
    <t>/pic/projects/goc/submission-manager/submission-manager-tmp//hhijazi/51-1628837914_c2fe_4//C2FEN08300_output52</t>
  </si>
  <si>
    <t>/pic/dtn/arpacomp/C2_Final/51-1628837914_c2fe_4_C2FEN08300_052_Mar_07_2022_09_35_31.tar.gz</t>
  </si>
  <si>
    <t>51-1628837914_c2fe_4_C2FEN08300_052_Mar_07_2022_09_35_31.tar.gz</t>
  </si>
  <si>
    <t>/pic/projects/goc/submission-manager/submission-manager-tmp//hhijazi/51-1628837914_c2fe_4//C2FEN04200_output60</t>
  </si>
  <si>
    <t>/pic/projects/goc/submission-manager/submission-manager-tmp//hhijazi/51-1628837914_c2fe_4//C2FEN08300_output43</t>
  </si>
  <si>
    <t>https://dtn2.pnl.gov/arpacomp//C2_Final/51-1628837914_c2fe_4_C2FEN08300_022_Mar_07_2022_09_33_34.tar.gz</t>
  </si>
  <si>
    <t>/pic/projects/goc/submission-manager/submission-manager-tmp//hhijazi/51-1628837914_c2fe_4//C2FEN08300_output22</t>
  </si>
  <si>
    <t>/pic/dtn/arpacomp/C2_Final/51-1628837914_c2fe_4_C2FEN08300_022_Mar_07_2022_09_33_34.tar.gz</t>
  </si>
  <si>
    <t>51-1628837914_c2fe_4_C2FEN08300_022_Mar_07_2022_09_33_34.tar.gz</t>
  </si>
  <si>
    <t>/pic/projects/goc/submission-manager/submission-manager-tmp//hhijazi/51-1628837914_c2fe_4//C2FEN08300_output12</t>
  </si>
  <si>
    <t>/pic/projects/goc/submission-manager/submission-manager-tmp//hhijazi/51-1628837914_c2fe_4//C2FEN08300_output13</t>
  </si>
  <si>
    <t>/pic/projects/goc/submission-manager/submission-manager-tmp//hhijazi/51-1628837914_c2fe_4//C2FEN08300_output3</t>
  </si>
  <si>
    <t>/pic/projects/goc/submission-manager/submission-manager-tmp//hhijazi/51-1628837914_c2fe_4//C2FEN03288_output43</t>
  </si>
  <si>
    <t>/pic/projects/goc/submission-manager/submission-manager-tmp//hhijazi/51-1628837914_c2fe_4//C2FEN03288_output41</t>
  </si>
  <si>
    <t>/pic/projects/goc/submission-manager/submission-manager-tmp//hhijazi/51-1628837914_c2fe_4//C2FEN03288_output29</t>
  </si>
  <si>
    <t>/pic/projects/goc/submission-manager/submission-manager-tmp//hhijazi/51-1628837914_c2fe_4//C2FEN00617_output62</t>
  </si>
  <si>
    <t>/pic/projects/goc/submission-manager/submission-manager-tmp//hhijazi/51-1628837914_c2fe_4//C2FEN00617_output73</t>
  </si>
  <si>
    <t>/pic/projects/goc/submission-manager/submission-manager-tmp//hhijazi/51-1628837914_c2fe_4//C2FEN02020_output25</t>
  </si>
  <si>
    <t>https://dtn2.pnl.gov/arpacomp//C2_Final/51-1628837914_c2fe_4_C2FEN00617_017_Mar_07_2022_09_21_15.tar.gz</t>
  </si>
  <si>
    <t>/pic/dtn/arpacomp/C2_Final/51-1628837914_c2fe_4_C2FEN00617_017_Mar_07_2022_09_21_15.tar.gz</t>
  </si>
  <si>
    <t>51-1628837914_c2fe_4_C2FEN00617_017_Mar_07_2022_09_21_15.tar.gz</t>
  </si>
  <si>
    <t>/pic/projects/goc/submission-manager/submission-manager-tmp//hhijazi/51-1628837914_c2fe_4//C2FEN08300_output166</t>
  </si>
  <si>
    <t>copy team</t>
  </si>
  <si>
    <t>from upload date</t>
  </si>
  <si>
    <t>division</t>
  </si>
  <si>
    <t>Industry</t>
  </si>
  <si>
    <t>MSgain</t>
  </si>
  <si>
    <t>scenario score</t>
  </si>
  <si>
    <t>is_worst</t>
  </si>
  <si>
    <t>sol1_created</t>
  </si>
  <si>
    <t>julia</t>
  </si>
  <si>
    <t>f</t>
  </si>
  <si>
    <t>-@nodes=6 --@ntasks-@per-@node=12</t>
  </si>
  <si>
    <t>https://dtn2.pnl.gov/arpacomp//C2_Final/393-1628833231_c2fe_1_C2FEN00617_005_Aug_14_2021_08_43_22.tar.gz</t>
  </si>
  <si>
    <t xml:space="preserve"> CANCELLED </t>
  </si>
  <si>
    <t xml:space="preserve"> COMPLETED </t>
  </si>
  <si>
    <t>salloc-code1.err:srun:error:node839:tasks36-47:Terminated salloc-code1.err:srun:error:node823:tasks12-23:Terminated salloc-code1.err:srun:error:node834:tasks24-35:Terminated salloc-code1.err:srun:error:node842:tasks60-71:Terminated salloc-code1.err:srun:error:node840:tasks48-59:Terminated salloc-code1.err:srun:error:node790:tasks0-11:Terminated</t>
  </si>
  <si>
    <t>/pic/projects/goc/submission-manager/submission-manager-tmp//llmagos/393-1628833231_c2fe_1//C2FEN00617_output5_2021_09_21_01_06_20_716307342</t>
  </si>
  <si>
    <t>/pic/dtn/arpacomp/C2_Final/393-1628833231_c2fe_1_C2FEN00617_005_Aug_14_2021_08_43_22.tar.gz</t>
  </si>
  <si>
    <t>393-1628833231_c2fe_1_C2FEN00617_005_Aug_14_2021_08_43_22.tar.gz</t>
  </si>
  <si>
    <t>n 144</t>
  </si>
  <si>
    <t>https://dtn2.pnl.gov/arpacomp//C2_Final/450-1628796956_c2fe_1_C2FEN00617_017_Aug_17_2021_15_41_00.tar.gz</t>
  </si>
  <si>
    <t>/pic/projects/goc/submission-manager/submission-manager-tmp//monday-mornings/450-1628796956_c2fe_1//C2FEN00617_output17</t>
  </si>
  <si>
    <t>/pic/dtn/arpacomp/C2_Final/450-1628796956_c2fe_1_C2FEN00617_017_Aug_17_2021_15_41_00.tar.gz</t>
  </si>
  <si>
    <t>450-1628796956_c2fe_1_C2FEN00617_017_Aug_17_2021_15_41_00.tar.gz</t>
  </si>
  <si>
    <t>https://dtn2.pnl.gov/arpacomp//C2_Final/393-1628833231_c2fe_2_C2FEN00617_024_Aug_21_2021_15_37_19.tar.gz</t>
  </si>
  <si>
    <t>salloc-code1.err:srun:error:node912:tasks60-69:Terminated salloc-code1.err:srun:error:node905:tasks48-59:Terminated salloc-code1.err:srun:error:node839:tasks36-47:Terminated salloc-code1.err:srun:error:node763:tasks12-23:Terminated salloc-code1.err:srun:error:node764:tasks24-35:Terminated salloc-code1.err:srun:error:node757:tasks0-11:Terminated</t>
  </si>
  <si>
    <t>/pic/projects/goc/submission-manager/submission-manager-tmp//llmagos/393-1628833231_c2fe_2//C2FEN00617_output24</t>
  </si>
  <si>
    <t>/pic/dtn/arpacomp/C2_Final/393-1628833231_c2fe_2_C2FEN00617_024_Aug_21_2021_15_37_19.tar.gz</t>
  </si>
  <si>
    <t>393-1628833231_c2fe_2_C2FEN00617_024_Aug_21_2021_15_37_19.tar.gz</t>
  </si>
  <si>
    <t>https://dtn2.pnl.gov/arpacomp//C2_Final/393-1628833231_c2fe_3_C2FEN00617_062_Aug_28_2021_20_23_31.tar.gz</t>
  </si>
  <si>
    <t>salloc-code1.err:srun:error:node823:tasks24-29,31-35:Terminated salloc-code1.err:srun:error:node845:tasks48-59:Terminated salloc-code1.err:srun:error:node860:tasks60-71:Terminated salloc-code1.err:srun:error:node832:tasks36-47:Terminated salloc-code1.err:srun:error:node809:tasks12-23:Terminated salloc-code1.err:srun:error:node601:tasks0-11:Terminated</t>
  </si>
  <si>
    <t>/pic/projects/goc/submission-manager/submission-manager-tmp//llmagos/393-1628833231_c2fe_3//C2FEN00617_output62_2021_09_18_04_06_41_410530767</t>
  </si>
  <si>
    <t>/pic/dtn/arpacomp/C2_Final/393-1628833231_c2fe_3_C2FEN00617_062_Aug_28_2021_20_23_31.tar.gz</t>
  </si>
  <si>
    <t>393-1628833231_c2fe_3_C2FEN00617_062_Aug_28_2021_20_23_31.tar.gz</t>
  </si>
  <si>
    <t>n144</t>
  </si>
  <si>
    <t>https://dtn2.pnl.gov/arpacomp//C2_Final/344-1628821967_c2fe_4_C2FEN00617_073_Aug_27_2021_10_45_28.tar.gz</t>
  </si>
  <si>
    <t>salloc-code1.err:srun:error:node831:tasks24-47:Terminated salloc-code1.err:srun:error:node905:tasks120-143:Terminated salloc-code1.err:srun:error:node890:tasks72-95:Terminated salloc-code1.err:srun:error:node881:tasks48-71:Terminated salloc-code1.err:srun:error:node897:tasks96-119:Terminated salloc-code1.err:srun:error:node793:tasks0-23:Terminated</t>
  </si>
  <si>
    <t>/pic/projects/goc/submission-manager/submission-manager-tmp//GMI-GO/344-1628821967_c2fe_4//C2FEN00617_output73</t>
  </si>
  <si>
    <t>/pic/dtn/arpacomp/C2_Final/344-1628821967_c2fe_4_C2FEN00617_073_Aug_27_2021_10_45_28.tar.gz</t>
  </si>
  <si>
    <t>344-1628821967_c2fe_4_C2FEN00617_073_Aug_27_2021_10_45_28.tar.gz</t>
  </si>
  <si>
    <t>https://dtn2.pnl.gov/arpacomp//C2_Final/51-1628837914_c2fe_4_C2FEN02020_025_Aug_19_2021_14_22_01.tar.gz</t>
  </si>
  <si>
    <t>/pic/dtn/arpacomp/C2_Final/51-1628837914_c2fe_4_C2FEN02020_025_Aug_19_2021_14_22_01.tar.gz</t>
  </si>
  <si>
    <t>51-1628837914_c2fe_4_C2FEN02020_025_Aug_19_2021_14_22_01.tar.gz</t>
  </si>
  <si>
    <t>https://dtn2.pnl.gov/arpacomp//C2_Final/51-1628837914_c2fe_4_C2FEN02020_121_Aug_23_2021_01_44_10.tar.gz</t>
  </si>
  <si>
    <t>/pic/dtn/arpacomp/C2_Final/51-1628837914_c2fe_4_C2FEN02020_121_Aug_23_2021_01_44_10.tar.gz</t>
  </si>
  <si>
    <t>51-1628837914_c2fe_4_C2FEN02020_121_Aug_23_2021_01_44_10.tar.gz</t>
  </si>
  <si>
    <t>exe</t>
  </si>
  <si>
    <t>https://dtn2.pnl.gov/arpacomp//C2_Final/221-1628824102_c2fe_4_C2FEN02020_134_Aug_27_2021_10_38_57.tar.gz</t>
  </si>
  <si>
    <t>/pic/projects/goc/submission-manager/submission-manager-tmp//GO-SNIP/221-1628824102_c2fe_4//C2FEN02020_output134</t>
  </si>
  <si>
    <t>/pic/dtn/arpacomp/C2_Final/221-1628824102_c2fe_4_C2FEN02020_134_Aug_27_2021_10_38_57.tar.gz</t>
  </si>
  <si>
    <t>221-1628824102_c2fe_4_C2FEN02020_134_Aug_27_2021_10_38_57.tar.gz</t>
  </si>
  <si>
    <t>https://dtn2.pnl.gov/arpacomp//C2_Final/221-1628824102_c2fe_4_C2FEN02020_260_Aug_16_2021_04_01_31.tar.gz</t>
  </si>
  <si>
    <t>/pic/projects/goc/submission-manager/submission-manager-tmp//GO-SNIP/221-1628824102_c2fe_4//C2FEN02020_output260</t>
  </si>
  <si>
    <t>/pic/dtn/arpacomp/C2_Final/221-1628824102_c2fe_4_C2FEN02020_260_Aug_16_2021_04_01_31.tar.gz</t>
  </si>
  <si>
    <t>221-1628824102_c2fe_4_C2FEN02020_260_Aug_16_2021_04_01_31.tar.gz</t>
  </si>
  <si>
    <t>https://dtn2.pnl.gov/arpacomp//C2_Final/221-1628824102_c2fe_4_C2FEN02020_262_Aug_29_2021_13_35_37.tar.gz</t>
  </si>
  <si>
    <t>/pic/projects/goc/submission-manager/submission-manager-tmp//GO-SNIP/221-1628824102_c2fe_4//C2FEN02020_output262</t>
  </si>
  <si>
    <t>/pic/dtn/arpacomp/C2_Final/221-1628824102_c2fe_4_C2FEN02020_262_Aug_29_2021_13_35_37.tar.gz</t>
  </si>
  <si>
    <t>221-1628824102_c2fe_4_C2FEN02020_262_Aug_29_2021_13_35_37.tar.gz</t>
  </si>
  <si>
    <t>https://dtn2.pnl.gov/arpacomp//C2_Final/51-1628837914_c2fe_4_C2FEN02312_003_Aug_16_2021_04_24_59.tar.gz</t>
  </si>
  <si>
    <t>/pic/projects/goc/submission-manager/submission-manager-tmp//hhijazi/51-1628837914_c2fe_4//C2FEN02312_output3</t>
  </si>
  <si>
    <t>/pic/dtn/arpacomp/C2_Final/51-1628837914_c2fe_4_C2FEN02312_003_Aug_16_2021_04_24_59.tar.gz</t>
  </si>
  <si>
    <t>51-1628837914_c2fe_4_C2FEN02312_003_Aug_16_2021_04_24_59.tar.gz</t>
  </si>
  <si>
    <t>https://dtn2.pnl.gov/arpacomp//C2_Final/450-1628796956_c2fe_4_C2FEN02312_018_Sep_17_2021_05_30_30.tar.gz</t>
  </si>
  <si>
    <t>salloc-code1.err:srun:error:node608:tasks48-71:Terminated salloc-code1.err:srun:error:node611:tasks120-143:Terminated salloc-code1.err:srun:error:node604:tasks0-23:Terminated salloc-code1.err:srun:error:node609:tasks72-95:Terminated salloc-code1.err:srun:error:node610:tasks96-119:Terminated salloc-code1.err:srun:error:node607:tasks24-47:Terminated</t>
  </si>
  <si>
    <t>/pic/projects/goc/submission-manager/submission-manager-tmp//monday-mornings/450-1628796956_c2fe_4//C2FEN02312_output18</t>
  </si>
  <si>
    <t>/pic/dtn/arpacomp/C2_Final/450-1628796956_c2fe_4_C2FEN02312_018_Sep_17_2021_05_30_30.tar.gz</t>
  </si>
  <si>
    <t>450-1628796956_c2fe_4_C2FEN02312_018_Sep_17_2021_05_30_30.tar.gz</t>
  </si>
  <si>
    <t>https://dtn2.pnl.gov/arpacomp//C2_Final/450-1628796956_c2fe_1_C2FEN02312_021_Sep_22_2021_23_07_45.tar.gz</t>
  </si>
  <si>
    <t>salloc-code1.err:srun:error:node917:tasks96-119:Terminated salloc-code1.err:srun:error:node862:tasks0-23:Terminated salloc-code1.err:srun:error:node915:tasks48-71:Terminated salloc-code1.err:srun:error:node918:tasks120-143:Terminated salloc-code1.err:srun:error:node905:tasks24-47:Terminated salloc-code1.err:srun:error:node916:tasks72-95:Terminated</t>
  </si>
  <si>
    <t>/pic/projects/goc/submission-manager/submission-manager-tmp//monday-mornings/450-1628796956_c2fe_1//C2FEN02312_output21</t>
  </si>
  <si>
    <t>/pic/dtn/arpacomp/C2_Final/450-1628796956_c2fe_1_C2FEN02312_021_Sep_22_2021_23_07_45.tar.gz</t>
  </si>
  <si>
    <t>450-1628796956_c2fe_1_C2FEN02312_021_Sep_22_2021_23_07_45.tar.gz</t>
  </si>
  <si>
    <t>https://dtn2.pnl.gov/arpacomp//C2_Final/51-1628837914_c2fe_4_C2FEN02312_040_Aug_23_2021_01_52_12.tar.gz</t>
  </si>
  <si>
    <t>/pic/projects/goc/submission-manager/submission-manager-tmp//hhijazi/51-1628837914_c2fe_4//C2FEN02312_output40</t>
  </si>
  <si>
    <t>/pic/dtn/arpacomp/C2_Final/51-1628837914_c2fe_4_C2FEN02312_040_Aug_23_2021_01_52_12.tar.gz</t>
  </si>
  <si>
    <t>51-1628837914_c2fe_4_C2FEN02312_040_Aug_23_2021_01_52_12.tar.gz</t>
  </si>
  <si>
    <t>https://dtn2.pnl.gov/arpacomp//C2_Final/51-1628837914_c2fe_4_C2FEN02312_044_Aug_29_2021_14_04_23.tar.gz</t>
  </si>
  <si>
    <t>/pic/projects/goc/submission-manager/submission-manager-tmp//hhijazi/51-1628837914_c2fe_4//C2FEN02312_output44</t>
  </si>
  <si>
    <t>/pic/dtn/arpacomp/C2_Final/51-1628837914_c2fe_4_C2FEN02312_044_Aug_29_2021_14_04_23.tar.gz</t>
  </si>
  <si>
    <t>51-1628837914_c2fe_4_C2FEN02312_044_Aug_29_2021_14_04_23.tar.gz</t>
  </si>
  <si>
    <t>https://dtn2.pnl.gov/arpacomp//C2_Final/51-1628837914_c2fe_4_C2FEN03288_009_Aug_29_2021_14_36_50.tar.gz</t>
  </si>
  <si>
    <t>/pic/projects/goc/submission-manager/submission-manager-tmp//hhijazi/51-1628837914_c2fe_4//C2FEN03288_output9</t>
  </si>
  <si>
    <t>/pic/dtn/arpacomp/C2_Final/51-1628837914_c2fe_4_C2FEN03288_009_Aug_29_2021_14_36_50.tar.gz</t>
  </si>
  <si>
    <t>51-1628837914_c2fe_4_C2FEN03288_009_Aug_29_2021_14_36_50.tar.gz</t>
  </si>
  <si>
    <t>https://dtn2.pnl.gov/arpacomp//C2_Final/221-1628824102_c2fe_4_C2FEN03288_029_Aug_16_2021_05_06_11.tar.gz</t>
  </si>
  <si>
    <t>/pic/projects/goc/submission-manager/submission-manager-tmp//GO-SNIP/221-1628824102_c2fe_4//C2FEN03288_output29</t>
  </si>
  <si>
    <t>/pic/dtn/arpacomp/C2_Final/221-1628824102_c2fe_4_C2FEN03288_029_Aug_16_2021_05_06_11.tar.gz</t>
  </si>
  <si>
    <t>221-1628824102_c2fe_4_C2FEN03288_029_Aug_16_2021_05_06_11.tar.gz</t>
  </si>
  <si>
    <t>https://dtn2.pnl.gov/arpacomp//C2_Final/51-1628837914_c2fe_4_C2FEN03288_035_Aug_23_2021_02_29_24.tar.gz</t>
  </si>
  <si>
    <t>/pic/projects/goc/submission-manager/submission-manager-tmp//hhijazi/51-1628837914_c2fe_4//C2FEN03288_output35</t>
  </si>
  <si>
    <t>/pic/dtn/arpacomp/C2_Final/51-1628837914_c2fe_4_C2FEN03288_035_Aug_23_2021_02_29_24.tar.gz</t>
  </si>
  <si>
    <t>51-1628837914_c2fe_4_C2FEN03288_035_Aug_23_2021_02_29_24.tar.gz</t>
  </si>
  <si>
    <t>https://dtn2.pnl.gov/arpacomp//C2_Final/51-1628837914_c2fe_4_C2FEN03288_041_Aug_19_2021_15_10_55.tar.gz</t>
  </si>
  <si>
    <t>/pic/dtn/arpacomp/C2_Final/51-1628837914_c2fe_4_C2FEN03288_041_Aug_19_2021_15_10_55.tar.gz</t>
  </si>
  <si>
    <t>51-1628837914_c2fe_4_C2FEN03288_041_Aug_19_2021_15_10_55.tar.gz</t>
  </si>
  <si>
    <t>https://dtn2.pnl.gov/arpacomp//C2_Final/51-1628837914_c2fe_4_C2FEN03288_043_Sep_02_2021_00_47_45.tar.gz</t>
  </si>
  <si>
    <t>/pic/dtn/arpacomp/C2_Final/51-1628837914_c2fe_4_C2FEN03288_043_Sep_02_2021_00_47_45.tar.gz</t>
  </si>
  <si>
    <t>51-1628837914_c2fe_4_C2FEN03288_043_Sep_02_2021_00_47_45.tar.gz</t>
  </si>
  <si>
    <t>https://dtn2.pnl.gov/arpacomp//C2_Final/406-1628520284_c2fe_4_C2FEN03970_022_Aug_19_2021_16_49_25.tar.gz</t>
  </si>
  <si>
    <t>/pic/projects/goc/submission-manager/submission-manager-tmp//gocomp-djrs/406-1628520284_c2fe_4//C2FEN03970_output22</t>
  </si>
  <si>
    <t>/pic/dtn/arpacomp/C2_Final/406-1628520284_c2fe_4_C2FEN03970_022_Aug_19_2021_16_49_25.tar.gz</t>
  </si>
  <si>
    <t>406-1628520284_c2fe_4_C2FEN03970_022_Aug_19_2021_16_49_25.tar.gz</t>
  </si>
  <si>
    <t>https://dtn2.pnl.gov/arpacomp//C2_Final/406-1628520284_c2fe_4_C2FEN03970_023_Aug_29_2021_16_33_42.tar.gz</t>
  </si>
  <si>
    <t>/pic/dtn/arpacomp/C2_Final/406-1628520284_c2fe_4_C2FEN03970_023_Aug_29_2021_16_33_42.tar.gz</t>
  </si>
  <si>
    <t>406-1628520284_c2fe_4_C2FEN03970_023_Aug_29_2021_16_33_42.tar.gz</t>
  </si>
  <si>
    <t>https://dtn2.pnl.gov/arpacomp//C2_Final/51-1628837914_c2fe_4_C2FEN04200_009_Aug_13_2021_04_24_12.tar.gz</t>
  </si>
  <si>
    <t>/pic/dtn/arpacomp/C2_Final/51-1628837914_c2fe_4_C2FEN04200_009_Aug_13_2021_04_24_12.tar.gz</t>
  </si>
  <si>
    <t>51-1628837914_c2fe_4_C2FEN04200_009_Aug_13_2021_04_24_12.tar.gz</t>
  </si>
  <si>
    <t>https://dtn2.pnl.gov/arpacomp//C2_Final/51-1628837914_c2fe_4_C2FEN04200_010_Aug_17_2021_18_48_20.tar.gz</t>
  </si>
  <si>
    <t>/pic/projects/goc/submission-manager/submission-manager-tmp//hhijazi/51-1628837914_c2fe_4//C2FEN04200_output10</t>
  </si>
  <si>
    <t>/pic/dtn/arpacomp/C2_Final/51-1628837914_c2fe_4_C2FEN04200_010_Aug_17_2021_18_48_20.tar.gz</t>
  </si>
  <si>
    <t>51-1628837914_c2fe_4_C2FEN04200_010_Aug_17_2021_18_48_20.tar.gz</t>
  </si>
  <si>
    <t>https://dtn2.pnl.gov/arpacomp//C2_Final/51-1628837914_c2fe_4_C2FEN04200_014_Aug_20_2021_06_59_09.tar.gz</t>
  </si>
  <si>
    <t>/pic/projects/goc/submission-manager/submission-manager-tmp//hhijazi/51-1628837914_c2fe_4//C2FEN04200_output14_2021_08_20_18_09_52_098060695</t>
  </si>
  <si>
    <t>/pic/dtn/arpacomp/C2_Final/51-1628837914_c2fe_4_C2FEN04200_014_Aug_20_2021_06_59_09.tar.gz</t>
  </si>
  <si>
    <t>51-1628837914_c2fe_4_C2FEN04200_014_Aug_20_2021_06_59_09.tar.gz</t>
  </si>
  <si>
    <t>https://dtn2.pnl.gov/arpacomp//C2_Final/51-1628837914_c2fe_4_C2FEN04200_055_Aug_17_2021_19_33_06.tar.gz</t>
  </si>
  <si>
    <t>/pic/projects/goc/submission-manager/submission-manager-tmp//hhijazi/51-1628837914_c2fe_4//C2FEN04200_output55</t>
  </si>
  <si>
    <t>/pic/dtn/arpacomp/C2_Final/51-1628837914_c2fe_4_C2FEN04200_055_Aug_17_2021_19_33_06.tar.gz</t>
  </si>
  <si>
    <t>51-1628837914_c2fe_4_C2FEN04200_055_Aug_17_2021_19_33_06.tar.gz</t>
  </si>
  <si>
    <t>https://dtn2.pnl.gov/arpacomp//C2_Final/51-1628837914_c2fe_4_C2FEN04200_056_Aug_17_2021_19_36_36.tar.gz</t>
  </si>
  <si>
    <t>/pic/projects/goc/submission-manager/submission-manager-tmp//hhijazi/51-1628837914_c2fe_4//C2FEN04200_output56</t>
  </si>
  <si>
    <t>/pic/dtn/arpacomp/C2_Final/51-1628837914_c2fe_4_C2FEN04200_056_Aug_17_2021_19_36_36.tar.gz</t>
  </si>
  <si>
    <t>51-1628837914_c2fe_4_C2FEN04200_056_Aug_17_2021_19_36_36.tar.gz</t>
  </si>
  <si>
    <t>https://dtn2.pnl.gov/arpacomp//C2_Final/51-1628837914_c2fe_4_C2FEN04200_057_Aug_17_2021_20_00_01.tar.gz</t>
  </si>
  <si>
    <t>/pic/projects/goc/submission-manager/submission-manager-tmp//hhijazi/51-1628837914_c2fe_4//C2FEN04200_output57</t>
  </si>
  <si>
    <t>/pic/dtn/arpacomp/C2_Final/51-1628837914_c2fe_4_C2FEN04200_057_Aug_17_2021_20_00_01.tar.gz</t>
  </si>
  <si>
    <t>51-1628837914_c2fe_4_C2FEN04200_057_Aug_17_2021_20_00_01.tar.gz</t>
  </si>
  <si>
    <t>https://dtn2.pnl.gov/arpacomp//C2_Final/51-1628837914_c2fe_4_C2FEN04200_060_Aug_14_2021_03_43_48.tar.gz</t>
  </si>
  <si>
    <t>/pic/dtn/arpacomp/C2_Final/51-1628837914_c2fe_4_C2FEN04200_060_Aug_14_2021_03_43_48.tar.gz</t>
  </si>
  <si>
    <t>51-1628837914_c2fe_4_C2FEN04200_060_Aug_14_2021_03_43_48.tar.gz</t>
  </si>
  <si>
    <t>https://dtn2.pnl.gov/arpacomp//C2_Final/406-1628520284_c2fe_4_C2FEN04601_105_Aug_23_2021_06_00_10.tar.gz</t>
  </si>
  <si>
    <t>/pic/projects/goc/submission-manager/submission-manager-tmp//gocomp-djrs/406-1628520284_c2fe_4//C2FEN04601_output105</t>
  </si>
  <si>
    <t>/pic/dtn/arpacomp/C2_Final/406-1628520284_c2fe_4_C2FEN04601_105_Aug_23_2021_06_00_10.tar.gz</t>
  </si>
  <si>
    <t>406-1628520284_c2fe_4_C2FEN04601_105_Aug_23_2021_06_00_10.tar.gz</t>
  </si>
  <si>
    <t>https://dtn2.pnl.gov/arpacomp//C2_Final/406-1628520284_c2fe_4_C2FEN04601_122_Sep_02_2021_04_37_01.tar.gz</t>
  </si>
  <si>
    <t>salloc-code2.err:srun:error:node765:task4:Terminated salloc-code2.err:srun:error:node757:task0:Terminated</t>
  </si>
  <si>
    <t>/pic/projects/goc/submission-manager/submission-manager-tmp//gocomp-djrs/406-1628520284_c2fe_4//C2FEN04601_output122</t>
  </si>
  <si>
    <t>/pic/dtn/arpacomp/C2_Final/406-1628520284_c2fe_4_C2FEN04601_122_Sep_02_2021_04_37_01.tar.gz</t>
  </si>
  <si>
    <t>406-1628520284_c2fe_4_C2FEN04601_122_Sep_02_2021_04_37_01.tar.gz</t>
  </si>
  <si>
    <t>https://dtn2.pnl.gov/arpacomp//C2_Final/406-1628520284_c2fe_4_C2FEN04601_127_Aug_16_2021_08_43_54.tar.gz</t>
  </si>
  <si>
    <t>salloc-code2.err:srun:error:node849:task3:Terminated salloc-code2.err:srun:error:node859:task5:Terminated salloc-code2.err:srun:error:node817:task0:Terminated</t>
  </si>
  <si>
    <t>/pic/projects/goc/submission-manager/submission-manager-tmp//gocomp-djrs/406-1628520284_c2fe_4//C2FEN04601_output127</t>
  </si>
  <si>
    <t>/pic/dtn/arpacomp/C2_Final/406-1628520284_c2fe_4_C2FEN04601_127_Aug_16_2021_08_43_54.tar.gz</t>
  </si>
  <si>
    <t>406-1628520284_c2fe_4_C2FEN04601_127_Aug_16_2021_08_43_54.tar.gz</t>
  </si>
  <si>
    <t>https://dtn2.pnl.gov/arpacomp//C2_Final/221-1628824102_c2fe_4_C2FEN06100_009_Aug_23_2021_04_44_54.tar.gz</t>
  </si>
  <si>
    <t>/pic/projects/goc/submission-manager/submission-manager-tmp//GO-SNIP/221-1628824102_c2fe_4//C2FEN06100_output9</t>
  </si>
  <si>
    <t>/pic/dtn/arpacomp/C2_Final/221-1628824102_c2fe_4_C2FEN06100_009_Aug_23_2021_04_44_54.tar.gz</t>
  </si>
  <si>
    <t>221-1628824102_c2fe_4_C2FEN06100_009_Aug_23_2021_04_44_54.tar.gz</t>
  </si>
  <si>
    <t>https://dtn2.pnl.gov/arpacomp//C2_Final/221-1628824102_c2fe_4_C2FEN06100_013_Aug_29_2021_17_01_45.tar.gz</t>
  </si>
  <si>
    <t>/pic/projects/goc/submission-manager/submission-manager-tmp//GO-SNIP/221-1628824102_c2fe_4//C2FEN06100_output13</t>
  </si>
  <si>
    <t>/pic/dtn/arpacomp/C2_Final/221-1628824102_c2fe_4_C2FEN06100_013_Aug_29_2021_17_01_45.tar.gz</t>
  </si>
  <si>
    <t>221-1628824102_c2fe_4_C2FEN06100_013_Aug_29_2021_17_01_45.tar.gz</t>
  </si>
  <si>
    <t>https://dtn2.pnl.gov/arpacomp//C2_Final/221-1628824102_c2fe_4_C2FEN06100_021_Sep_02_2021_02_49_48.tar.gz</t>
  </si>
  <si>
    <t>/pic/projects/goc/submission-manager/submission-manager-tmp//GO-SNIP/221-1628824102_c2fe_4//C2FEN06100_output21</t>
  </si>
  <si>
    <t>/pic/dtn/arpacomp/C2_Final/221-1628824102_c2fe_4_C2FEN06100_021_Sep_02_2021_02_49_48.tar.gz</t>
  </si>
  <si>
    <t>221-1628824102_c2fe_4_C2FEN06100_021_Sep_02_2021_02_49_48.tar.gz</t>
  </si>
  <si>
    <t>https://dtn2.pnl.gov/arpacomp//C2_Final/221-1628824102_c2fe_4_C2FEN06100_026_Aug_16_2021_07_24_45.tar.gz</t>
  </si>
  <si>
    <t>/pic/projects/goc/submission-manager/submission-manager-tmp//GO-SNIP/221-1628824102_c2fe_4//C2FEN06100_output26</t>
  </si>
  <si>
    <t>/pic/dtn/arpacomp/C2_Final/221-1628824102_c2fe_4_C2FEN06100_026_Aug_16_2021_07_24_45.tar.gz</t>
  </si>
  <si>
    <t>221-1628824102_c2fe_4_C2FEN06100_026_Aug_16_2021_07_24_45.tar.gz</t>
  </si>
  <si>
    <t>https://dtn2.pnl.gov/arpacomp//C2_Final/221-1628824102_c2fe_4_C2FEN06100_049_Aug_19_2021_17_03_45.tar.gz</t>
  </si>
  <si>
    <t>/pic/projects/goc/submission-manager/submission-manager-tmp//GO-SNIP/221-1628824102_c2fe_4//C2FEN06100_output49</t>
  </si>
  <si>
    <t>/pic/dtn/arpacomp/C2_Final/221-1628824102_c2fe_4_C2FEN06100_049_Aug_19_2021_17_03_45.tar.gz</t>
  </si>
  <si>
    <t>221-1628824102_c2fe_4_C2FEN06100_049_Aug_19_2021_17_03_45.tar.gz</t>
  </si>
  <si>
    <t>https://dtn2.pnl.gov/arpacomp//C2_Final/51-1628837914_c2fe_4_C2FEN07000_010_Aug_13_2021_04_40_27.tar.gz</t>
  </si>
  <si>
    <t>/pic/projects/goc/submission-manager/submission-manager-tmp//hhijazi/51-1628837914_c2fe_4//C2FEN07000_output10</t>
  </si>
  <si>
    <t>/pic/dtn/arpacomp/C2_Final/51-1628837914_c2fe_4_C2FEN07000_010_Aug_13_2021_04_40_27.tar.gz</t>
  </si>
  <si>
    <t>51-1628837914_c2fe_4_C2FEN07000_010_Aug_13_2021_04_40_27.tar.gz</t>
  </si>
  <si>
    <t>https://dtn2.pnl.gov/arpacomp//C2_Final/51-1628837914_c2fe_1_C2FEN07000_011_Aug_13_2021_06_35_25.tar.gz</t>
  </si>
  <si>
    <t>/pic/projects/goc/submission-manager/submission-manager-tmp//hhijazi/51-1628837914_c2fe_1//C2FEN07000_output11</t>
  </si>
  <si>
    <t>/pic/dtn/arpacomp/C2_Final/51-1628837914_c2fe_1_C2FEN07000_011_Aug_13_2021_06_35_25.tar.gz</t>
  </si>
  <si>
    <t>51-1628837914_c2fe_1_C2FEN07000_011_Aug_13_2021_06_35_25.tar.gz</t>
  </si>
  <si>
    <t>https://dtn2.pnl.gov/arpacomp//C2_Final/51-1628837914_c2fe_4_C2FEN07000_013_Aug_13_2021_14_14_15.tar.gz</t>
  </si>
  <si>
    <t>/pic/projects/goc/submission-manager/submission-manager-tmp//hhijazi/51-1628837914_c2fe_4//C2FEN07000_output13</t>
  </si>
  <si>
    <t>/pic/dtn/arpacomp/C2_Final/51-1628837914_c2fe_4_C2FEN07000_013_Aug_13_2021_14_14_15.tar.gz</t>
  </si>
  <si>
    <t>51-1628837914_c2fe_4_C2FEN07000_013_Aug_13_2021_14_14_15.tar.gz</t>
  </si>
  <si>
    <t>https://dtn2.pnl.gov/arpacomp//C2_Final/51-1628837914_c2fe_4_C2FEN07000_016_Aug_13_2021_17_43_26.tar.gz</t>
  </si>
  <si>
    <t>/pic/projects/goc/submission-manager/submission-manager-tmp//hhijazi/51-1628837914_c2fe_4//C2FEN07000_output16</t>
  </si>
  <si>
    <t>/pic/dtn/arpacomp/C2_Final/51-1628837914_c2fe_4_C2FEN07000_016_Aug_13_2021_17_43_26.tar.gz</t>
  </si>
  <si>
    <t>51-1628837914_c2fe_4_C2FEN07000_016_Aug_13_2021_17_43_26.tar.gz</t>
  </si>
  <si>
    <t>https://dtn2.pnl.gov/arpacomp//C2_Final/51-1628837914_c2fe_1_C2FEN07000_022_Aug_13_2021_18_56_43.tar.gz</t>
  </si>
  <si>
    <t>/pic/projects/goc/submission-manager/submission-manager-tmp//hhijazi/51-1628837914_c2fe_1//C2FEN07000_output22</t>
  </si>
  <si>
    <t>/pic/dtn/arpacomp/C2_Final/51-1628837914_c2fe_1_C2FEN07000_022_Aug_13_2021_18_56_43.tar.gz</t>
  </si>
  <si>
    <t>51-1628837914_c2fe_1_C2FEN07000_022_Aug_13_2021_18_56_43.tar.gz</t>
  </si>
  <si>
    <t>https://dtn2.pnl.gov/arpacomp//C2_Final/51-1628837914_c2fe_2_C2FEN07000_023_Aug_18_2021_11_06_01.tar.gz</t>
  </si>
  <si>
    <t>/pic/projects/goc/submission-manager/submission-manager-tmp//hhijazi/51-1628837914_c2fe_2//C2FEN07000_output23</t>
  </si>
  <si>
    <t>/pic/dtn/arpacomp/C2_Final/51-1628837914_c2fe_2_C2FEN07000_023_Aug_18_2021_11_06_01.tar.gz</t>
  </si>
  <si>
    <t>51-1628837914_c2fe_2_C2FEN07000_023_Aug_18_2021_11_06_01.tar.gz</t>
  </si>
  <si>
    <t>https://dtn2.pnl.gov/arpacomp//C2_Final/51-1628837914_c2fe_4_C2FEN07000_041_Aug_20_2021_07_26_00.tar.gz</t>
  </si>
  <si>
    <t>/pic/projects/goc/submission-manager/submission-manager-tmp//hhijazi/51-1628837914_c2fe_4//C2FEN07000_output41_2021_08_20_18_23_49_919207738</t>
  </si>
  <si>
    <t>/pic/dtn/arpacomp/C2_Final/51-1628837914_c2fe_4_C2FEN07000_041_Aug_20_2021_07_26_00.tar.gz</t>
  </si>
  <si>
    <t>51-1628837914_c2fe_4_C2FEN07000_041_Aug_20_2021_07_26_00.tar.gz</t>
  </si>
  <si>
    <t>https://dtn2.pnl.gov/arpacomp//C2_Final/51-1628837914_c2fe_4_C2FEN08300_003_Aug_13_2021_04_54_12.tar.gz</t>
  </si>
  <si>
    <t>/pic/dtn/arpacomp/C2_Final/51-1628837914_c2fe_4_C2FEN08300_003_Aug_13_2021_04_54_12.tar.gz</t>
  </si>
  <si>
    <t>51-1628837914_c2fe_4_C2FEN08300_003_Aug_13_2021_04_54_12.tar.gz</t>
  </si>
  <si>
    <t>https://dtn2.pnl.gov/arpacomp//C2_Final/51-1628837914_c2fe_4_C2FEN08300_012_Aug_18_2021_10_29_19.tar.gz</t>
  </si>
  <si>
    <t>/pic/dtn/arpacomp/C2_Final/51-1628837914_c2fe_4_C2FEN08300_012_Aug_18_2021_10_29_19.tar.gz</t>
  </si>
  <si>
    <t>51-1628837914_c2fe_4_C2FEN08300_012_Aug_18_2021_10_29_19.tar.gz</t>
  </si>
  <si>
    <t>https://dtn2.pnl.gov/arpacomp//C2_Final/51-1628837914_c2fe_4_C2FEN08300_013_Aug_13_2021_14_26_31.tar.gz</t>
  </si>
  <si>
    <t>/pic/dtn/arpacomp/C2_Final/51-1628837914_c2fe_4_C2FEN08300_013_Aug_13_2021_14_26_31.tar.gz</t>
  </si>
  <si>
    <t>51-1628837914_c2fe_4_C2FEN08300_013_Aug_13_2021_14_26_31.tar.gz</t>
  </si>
  <si>
    <t>https://dtn2.pnl.gov/arpacomp//C2_Final/51-1628837914_c2fe_4_C2FEN08300_022_Aug_13_2021_17_56_27.tar.gz</t>
  </si>
  <si>
    <t>/pic/dtn/arpacomp/C2_Final/51-1628837914_c2fe_4_C2FEN08300_022_Aug_13_2021_17_56_27.tar.gz</t>
  </si>
  <si>
    <t>51-1628837914_c2fe_4_C2FEN08300_022_Aug_13_2021_17_56_27.tar.gz</t>
  </si>
  <si>
    <t>https://dtn2.pnl.gov/arpacomp//C2_Final/51-1628837914_c2fe_4_C2FEN08300_043_Aug_18_2021_11_03_53.tar.gz</t>
  </si>
  <si>
    <t>/pic/dtn/arpacomp/C2_Final/51-1628837914_c2fe_4_C2FEN08300_043_Aug_18_2021_11_03_53.tar.gz</t>
  </si>
  <si>
    <t>51-1628837914_c2fe_4_C2FEN08300_043_Aug_18_2021_11_03_53.tar.gz</t>
  </si>
  <si>
    <t>https://dtn2.pnl.gov/arpacomp//C2_Final/51-1628837914_c2fe_4_C2FEN08300_052_Aug_14_2021_01_06_35.tar.gz</t>
  </si>
  <si>
    <t>/pic/dtn/arpacomp/C2_Final/51-1628837914_c2fe_4_C2FEN08300_052_Aug_14_2021_01_06_35.tar.gz</t>
  </si>
  <si>
    <t>51-1628837914_c2fe_4_C2FEN08300_052_Aug_14_2021_01_06_35.tar.gz</t>
  </si>
  <si>
    <t>https://dtn2.pnl.gov/arpacomp//C2_Final/51-1628837914_c2fe_4_C2FEN08300_166_Aug_14_2021_04_17_04.tar.gz</t>
  </si>
  <si>
    <t>/pic/dtn/arpacomp/C2_Final/51-1628837914_c2fe_4_C2FEN08300_166_Aug_14_2021_04_17_04.tar.gz</t>
  </si>
  <si>
    <t>51-1628837914_c2fe_4_C2FEN08300_166_Aug_14_2021_04_17_04.tar.gz</t>
  </si>
  <si>
    <t>https://dtn2.pnl.gov/arpacomp//C2_Final/406-1628520284_c2fe_4_C2FEN08718_002_Sep_02_2021_08_57_00.tar.gz</t>
  </si>
  <si>
    <t>salloc-code2.err:srun:error:slurm_receive_msg:Transportendpointisnotconnected salloc-code2.err:srun:error:slurm_receive_msg[172.28.11.56]:Transportendpointisnotconnected salloc-code2.err:srun:error:slurm_receive_msg:Insanemessagelength salloc-code2.err:srun:error:slurm_receive_msg[172.28.11.56]:Insanemessagelength salloc-code2.err:srun:error:mpi/pmi2:invalidtreereqcommand salloc-code2.err:srun:error:slurm_receive_msg:Insanemessagelength salloc-code2.err:srun:error:slurm_receive_msg[172.28.11.56]:Insanemessagelength salloc-code2.err:srun:error:slurm_receive_msg:Insanemessagelength salloc-code2.err:srun:error:mpi/pmi2:invalidtreereqcommand salloc-code2.err:srun:error:slurm_receive_msg[172.28.11.56]:Insanemessagelength salloc-code2.err:srun:error:unpackingheader salloc-code2.err:srun:error:destroy_forward:noinit salloc-code2.err:srun:error:slurm_receive_msg:Messagereceivefailure salloc-code2.err:srun:error:slurm_receive_msg[172.28.11.56]:Messagereceivefailure salloc-code2.err:srun:error:mpi/pmi2:invalidtreereqcommand salloc-code2.err:srun:error:mpi/pmi2:invalidtreereqcommand salloc-code2.err:srun:error:mpi/pmi2:invalidtreereqcommand salloc-code2.err:srun:error:slurm_receive_msg:Transportendpointisnotconnected salloc-code2.err:srun:error:slurm_receive_msg[172.28.11.56]:Transportendpointisnotconnected salloc-code2.err:srun:error:slurm_receive_msg:Transportendpointisnotconnected salloc-code2.err:srun:error:slurm_receive_msg[172.28.11.56]:Transportendpointisnotconnected salloc-code2.err:srun:error:mpi/pmi2:invalidtreereqcommand salloc-code2.err:srun:error:slurm_receive_msg:Insanemessagelength salloc-code2.err:srun:error:slurm_receive_msg[172.28.11.56]:Insanemessagelength salloc-code2.err:srun:error:slurm_receive_msg:Transportendpointisnotconnected salloc-code2.err:srun:error:slurm_receive_msg[172.28.11.56]:Transportendpointisnotconnected salloc-code2.err:srun:error:unpackingheader salloc-code2.err:srun:error:destroy_forward:noinit salloc-code2.err:srun:error:slurm_receive_msg:Messagereceivefailure salloc-code2.err:srun:error:slurm_receive_msg[172.28.11.56]:Messagereceivefailure salloc-code2.err:srun:error:mpi/pmi2:invalidtreereqcommand salloc-code2.err:srun:error:slurm_receive_msg:Insanemessagelength salloc-code2.err:srun:error:slurm_receive_msg[172.28.11.56]:Insanemessagelength salloc-code2.err:srun:error:slurm_receive_msg:Insanemessagelength salloc-code2.err:srun:error:slurm_receive_msg[172.28.11.56]:Insanemessagelength salloc-code2.err:srun:error:mpi/pmi2:invalidtreereqcommand salloc-code2.err:srun:error:mpi/pmi2:invalidtreereqcommand salloc-code2.err:srun:error:mpi/pmi2:invalidtreereqcommand salloc-code2.err:srun:error:slurm_receive_msg:Transportendpointisnotconnected salloc-code2.err:srun:error:slurm_receive_msg[172.28.11.56]:Transportendpointisnotconnected salloc-code2.err:srun:error:node872:task2:Terminated salloc-code2.err:srun:error:node889:task4:Terminated salloc-code2.err:srun:error:node849:task0:Terminated</t>
  </si>
  <si>
    <t>Platform Error (Auto rerun)</t>
  </si>
  <si>
    <t>/pic/projects/goc/submission-manager/submission-manager-tmp//gocomp-djrs/406-1628520284_c2fe_4//C2FEN08718_output2_2021_09_02_23_22_18_769531157</t>
  </si>
  <si>
    <t>/pic/dtn/arpacomp/C2_Final/406-1628520284_c2fe_4_C2FEN08718_002_Sep_02_2021_08_57_00.tar.gz</t>
  </si>
  <si>
    <t>406-1628520284_c2fe_4_C2FEN08718_002_Sep_02_2021_08_57_00.tar.gz</t>
  </si>
  <si>
    <t>https://dtn2.pnl.gov/arpacomp//C2_Final/406-1628520284_c2fe_4_C2FEN08718_006_Aug_19_2021_21_16_45.tar.gz</t>
  </si>
  <si>
    <t>salloc-code2.err:srun:error:node760:task1:Terminated salloc-code2.err:srun:error:node761:task2:Terminated salloc-code2.err:srun:error:node766:task5:Terminated salloc-code2.err:srun:error:node759:task0:Terminated</t>
  </si>
  <si>
    <t>/pic/projects/goc/submission-manager/submission-manager-tmp//gocomp-djrs/406-1628520284_c2fe_4//C2FEN08718_output6</t>
  </si>
  <si>
    <t>/pic/dtn/arpacomp/C2_Final/406-1628520284_c2fe_4_C2FEN08718_006_Aug_19_2021_21_16_45.tar.gz</t>
  </si>
  <si>
    <t>406-1628520284_c2fe_4_C2FEN08718_006_Aug_19_2021_21_16_45.tar.gz</t>
  </si>
  <si>
    <t>https://dtn2.pnl.gov/arpacomp//C2_Final/51-1628837914_c2fe_4_C2FEN08718_010_Aug_16_2021_10_17_59.tar.gz</t>
  </si>
  <si>
    <t>/pic/projects/goc/submission-manager/submission-manager-tmp//hhijazi/51-1628837914_c2fe_4//C2FEN08718_output10</t>
  </si>
  <si>
    <t>/pic/dtn/arpacomp/C2_Final/51-1628837914_c2fe_4_C2FEN08718_010_Aug_16_2021_10_17_59.tar.gz</t>
  </si>
  <si>
    <t>51-1628837914_c2fe_4_C2FEN08718_010_Aug_16_2021_10_17_59.tar.gz</t>
  </si>
  <si>
    <t>https://dtn2.pnl.gov/arpacomp//C2_Final/221-1628824102_c2fe_4_C2FEN08718_011_Aug_29_2021_18_57_37.tar.gz</t>
  </si>
  <si>
    <t>/pic/projects/goc/submission-manager/submission-manager-tmp//GO-SNIP/221-1628824102_c2fe_4//C2FEN08718_output11</t>
  </si>
  <si>
    <t>/pic/dtn/arpacomp/C2_Final/221-1628824102_c2fe_4_C2FEN08718_011_Aug_29_2021_18_57_37.tar.gz</t>
  </si>
  <si>
    <t>221-1628824102_c2fe_4_C2FEN08718_011_Aug_29_2021_18_57_37.tar.gz</t>
  </si>
  <si>
    <t>https://dtn2.pnl.gov/arpacomp//C2_Final/51-1628837914_c2fe_4_C2FEN08718_020_Aug_23_2021_07_06_52.tar.gz</t>
  </si>
  <si>
    <t>/pic/projects/goc/submission-manager/submission-manager-tmp//hhijazi/51-1628837914_c2fe_4//C2FEN08718_output20</t>
  </si>
  <si>
    <t>/pic/dtn/arpacomp/C2_Final/51-1628837914_c2fe_4_C2FEN08718_020_Aug_23_2021_07_06_52.tar.gz</t>
  </si>
  <si>
    <t>51-1628837914_c2fe_4_C2FEN08718_020_Aug_23_2021_07_06_52.tar.gz</t>
  </si>
  <si>
    <t>https://dtn2.pnl.gov/arpacomp//C2_Final/51-1628837914_c2fe_1_C2FEN10480_004_Aug_20_2021_17_55_11.tar.gz</t>
  </si>
  <si>
    <t>/pic/projects/goc/submission-manager/submission-manager-tmp//hhijazi/51-1628837914_c2fe_1//C2FEN10480_output4_2021_09_08_02_17_33_892880761</t>
  </si>
  <si>
    <t>/pic/dtn/arpacomp/C2_Final/51-1628837914_c2fe_1_C2FEN10480_004_Aug_20_2021_17_55_11.tar.gz</t>
  </si>
  <si>
    <t>51-1628837914_c2fe_1_C2FEN10480_004_Aug_20_2021_17_55_11.tar.gz</t>
  </si>
  <si>
    <t>https://dtn2.pnl.gov/arpacomp//C2_Final/51-1628837914_c2fe_4_C2FEN10480_007_Aug_29_2021_22_06_58.tar.gz</t>
  </si>
  <si>
    <t>/pic/projects/goc/submission-manager/submission-manager-tmp//hhijazi/51-1628837914_c2fe_4//C2FEN10480_output7</t>
  </si>
  <si>
    <t>/pic/dtn/arpacomp/C2_Final/51-1628837914_c2fe_4_C2FEN10480_007_Aug_29_2021_22_06_58.tar.gz</t>
  </si>
  <si>
    <t>51-1628837914_c2fe_4_C2FEN10480_007_Aug_29_2021_22_06_58.tar.gz</t>
  </si>
  <si>
    <t>https://dtn2.pnl.gov/arpacomp//C2_Final/51-1628837914_c2fe_4_C2FEN10480_008_Sep_02_2021_08_27_42.tar.gz</t>
  </si>
  <si>
    <t>/pic/projects/goc/submission-manager/submission-manager-tmp//hhijazi/51-1628837914_c2fe_4//C2FEN10480_output8</t>
  </si>
  <si>
    <t>/pic/dtn/arpacomp/C2_Final/51-1628837914_c2fe_4_C2FEN10480_008_Sep_02_2021_08_27_42.tar.gz</t>
  </si>
  <si>
    <t>51-1628837914_c2fe_4_C2FEN10480_008_Sep_02_2021_08_27_42.tar.gz</t>
  </si>
  <si>
    <t>https://dtn2.pnl.gov/arpacomp//C2_Final/51-1628837914_c2fe_4_C2FEN10480_009_Aug_20_2021_00_18_51.tar.gz</t>
  </si>
  <si>
    <t>/pic/projects/goc/submission-manager/submission-manager-tmp//hhijazi/51-1628837914_c2fe_4//C2FEN10480_output9</t>
  </si>
  <si>
    <t>/pic/dtn/arpacomp/C2_Final/51-1628837914_c2fe_4_C2FEN10480_009_Aug_20_2021_00_18_51.tar.gz</t>
  </si>
  <si>
    <t>51-1628837914_c2fe_4_C2FEN10480_009_Aug_20_2021_00_18_51.tar.gz</t>
  </si>
  <si>
    <t>https://dtn2.pnl.gov/arpacomp//C2_Final/51-1628837914_c2fe_4_C2FEN10480_017_Aug_16_2021_13_25_53.tar.gz</t>
  </si>
  <si>
    <t>/pic/projects/goc/submission-manager/submission-manager-tmp//hhijazi/51-1628837914_c2fe_4//C2FEN10480_output17</t>
  </si>
  <si>
    <t>/pic/dtn/arpacomp/C2_Final/51-1628837914_c2fe_4_C2FEN10480_017_Aug_16_2021_13_25_53.tar.gz</t>
  </si>
  <si>
    <t>51-1628837914_c2fe_4_C2FEN10480_017_Aug_16_2021_13_25_53.tar.gz</t>
  </si>
  <si>
    <t>https://dtn2.pnl.gov/arpacomp//C2_Final/51-1628837914_c2fe_4_C2FEN12209_002_Aug_20_2021_00_14_03.tar.gz</t>
  </si>
  <si>
    <t>/pic/dtn/arpacomp/C2_Final/51-1628837914_c2fe_4_C2FEN12209_002_Aug_20_2021_00_14_03.tar.gz</t>
  </si>
  <si>
    <t>51-1628837914_c2fe_4_C2FEN12209_002_Aug_20_2021_00_14_03.tar.gz</t>
  </si>
  <si>
    <t>https://dtn2.pnl.gov/arpacomp//C2_Final/51-1628837914_c2fe_4_C2FEN12209_042_Aug_16_2021_13_23_25.tar.gz</t>
  </si>
  <si>
    <t>/pic/dtn/arpacomp/C2_Final/51-1628837914_c2fe_4_C2FEN12209_042_Aug_16_2021_13_23_25.tar.gz</t>
  </si>
  <si>
    <t>51-1628837914_c2fe_4_C2FEN12209_042_Aug_16_2021_13_23_25.tar.gz</t>
  </si>
  <si>
    <t>https://dtn2.pnl.gov/arpacomp//C2_Final/51-1628837914_c2fe_4_C2FEN12209_088_Sep_02_2021_08_14_56.tar.gz</t>
  </si>
  <si>
    <t>/pic/projects/goc/submission-manager/submission-manager-tmp//hhijazi/51-1628837914_c2fe_4//C2FEN12209_output88</t>
  </si>
  <si>
    <t>/pic/dtn/arpacomp/C2_Final/51-1628837914_c2fe_4_C2FEN12209_088_Sep_02_2021_08_14_56.tar.gz</t>
  </si>
  <si>
    <t>51-1628837914_c2fe_4_C2FEN12209_088_Sep_02_2021_08_14_56.tar.gz</t>
  </si>
  <si>
    <t>https://dtn2.pnl.gov/arpacomp//C2_Final/51-1628837914_c2fe_4_C2FEN12209_096_Aug_23_2021_09_59_37.tar.gz</t>
  </si>
  <si>
    <t>/pic/projects/goc/submission-manager/submission-manager-tmp//hhijazi/51-1628837914_c2fe_4//C2FEN12209_output96</t>
  </si>
  <si>
    <t>/pic/dtn/arpacomp/C2_Final/51-1628837914_c2fe_4_C2FEN12209_096_Aug_23_2021_09_59_37.tar.gz</t>
  </si>
  <si>
    <t>51-1628837914_c2fe_4_C2FEN12209_096_Aug_23_2021_09_59_37.tar.gz</t>
  </si>
  <si>
    <t>https://dtn2.pnl.gov/arpacomp//C2_Final/51-1628837914_c2fe_4_C2FEN12209_097_Aug_29_2021_22_23_44.tar.gz</t>
  </si>
  <si>
    <t>/pic/projects/goc/submission-manager/submission-manager-tmp//hhijazi/51-1628837914_c2fe_4//C2FEN12209_output97</t>
  </si>
  <si>
    <t>/pic/dtn/arpacomp/C2_Final/51-1628837914_c2fe_4_C2FEN12209_097_Aug_29_2021_22_23_44.tar.gz</t>
  </si>
  <si>
    <t>51-1628837914_c2fe_4_C2FEN12209_097_Aug_29_2021_22_23_44.tar.gz</t>
  </si>
  <si>
    <t>https://dtn2.pnl.gov/arpacomp//C2_Final/51-1628837914_c2fe_4_C2FEN17700_019_Aug_13_2021_02_20_42.tar.gz</t>
  </si>
  <si>
    <t>/pic/projects/goc/submission-manager/submission-manager-tmp//hhijazi/51-1628837914_c2fe_4//C2FEN17700_output19</t>
  </si>
  <si>
    <t>/pic/dtn/arpacomp/C2_Final/51-1628837914_c2fe_4_C2FEN17700_019_Aug_13_2021_02_20_42.tar.gz</t>
  </si>
  <si>
    <t>51-1628837914_c2fe_4_C2FEN17700_019_Aug_13_2021_02_20_42.tar.gz</t>
  </si>
  <si>
    <t>https://dtn2.pnl.gov/arpacomp//C2_Final/51-1628837914_c2fe_4_C2FEN17700_020_Aug_13_2021_09_21_35.tar.gz</t>
  </si>
  <si>
    <t>/pic/projects/goc/submission-manager/submission-manager-tmp//hhijazi/51-1628837914_c2fe_4//C2FEN17700_output20</t>
  </si>
  <si>
    <t>/pic/dtn/arpacomp/C2_Final/51-1628837914_c2fe_4_C2FEN17700_020_Aug_13_2021_09_21_35.tar.gz</t>
  </si>
  <si>
    <t>51-1628837914_c2fe_4_C2FEN17700_020_Aug_13_2021_09_21_35.tar.gz</t>
  </si>
  <si>
    <t>https://dtn2.pnl.gov/arpacomp//C2_Final/51-1628837914_c2fe_4_C2FEN17700_021_Aug_13_2021_14_50_02.tar.gz</t>
  </si>
  <si>
    <t>/pic/projects/goc/submission-manager/submission-manager-tmp//hhijazi/51-1628837914_c2fe_4//C2FEN17700_output21</t>
  </si>
  <si>
    <t>/pic/dtn/arpacomp/C2_Final/51-1628837914_c2fe_4_C2FEN17700_021_Aug_13_2021_14_50_02.tar.gz</t>
  </si>
  <si>
    <t>51-1628837914_c2fe_4_C2FEN17700_021_Aug_13_2021_14_50_02.tar.gz</t>
  </si>
  <si>
    <t>https://dtn2.pnl.gov/arpacomp//C2_Final/51-1628837914_c2fe_4_C2FEN17700_089_Aug_13_2021_18_11_24.tar.gz</t>
  </si>
  <si>
    <t>/pic/projects/goc/submission-manager/submission-manager-tmp//hhijazi/51-1628837914_c2fe_4//C2FEN17700_output89</t>
  </si>
  <si>
    <t>/pic/dtn/arpacomp/C2_Final/51-1628837914_c2fe_4_C2FEN17700_089_Aug_13_2021_18_11_24.tar.gz</t>
  </si>
  <si>
    <t>51-1628837914_c2fe_4_C2FEN17700_089_Aug_13_2021_18_11_24.tar.gz</t>
  </si>
  <si>
    <t>https://dtn2.pnl.gov/arpacomp//C2_Final/51-1628837914_c2fe_4_C2FEN17700_094_Aug_13_2021_22_10_11.tar.gz</t>
  </si>
  <si>
    <t>/pic/projects/goc/submission-manager/submission-manager-tmp//hhijazi/51-1628837914_c2fe_4//C2FEN17700_output94</t>
  </si>
  <si>
    <t>/pic/dtn/arpacomp/C2_Final/51-1628837914_c2fe_4_C2FEN17700_094_Aug_13_2021_22_10_11.tar.gz</t>
  </si>
  <si>
    <t>51-1628837914_c2fe_4_C2FEN17700_094_Aug_13_2021_22_10_11.tar.gz</t>
  </si>
  <si>
    <t>https://dtn2.pnl.gov/arpacomp//C2_Final/51-1628837914_c2fe_4_C2FEN17700_106_Aug_14_2021_01_18_55.tar.gz</t>
  </si>
  <si>
    <t>/pic/projects/goc/submission-manager/submission-manager-tmp//hhijazi/51-1628837914_c2fe_4//C2FEN17700_output106</t>
  </si>
  <si>
    <t>/pic/dtn/arpacomp/C2_Final/51-1628837914_c2fe_4_C2FEN17700_106_Aug_14_2021_01_18_55.tar.gz</t>
  </si>
  <si>
    <t>51-1628837914_c2fe_4_C2FEN17700_106_Aug_14_2021_01_18_55.tar.gz</t>
  </si>
  <si>
    <t>https://dtn2.pnl.gov/arpacomp//C2_Final/51-1628837914_c2fe_4_C2FEN17700_107_Aug_14_2021_04_33_01.tar.gz</t>
  </si>
  <si>
    <t>/pic/projects/goc/submission-manager/submission-manager-tmp//hhijazi/51-1628837914_c2fe_4//C2FEN17700_output107</t>
  </si>
  <si>
    <t>/pic/dtn/arpacomp/C2_Final/51-1628837914_c2fe_4_C2FEN17700_107_Aug_14_2021_04_33_01.tar.gz</t>
  </si>
  <si>
    <t>51-1628837914_c2fe_4_C2FEN17700_107_Aug_14_2021_04_33_01.tar.gz</t>
  </si>
  <si>
    <t>https://dtn2.pnl.gov/arpacomp//C2_Final/51-1628837914_c2fe_4_C2FEN17700_115_Aug_14_2021_05_24_08.tar.gz</t>
  </si>
  <si>
    <t>/pic/projects/goc/submission-manager/submission-manager-tmp//hhijazi/51-1628837914_c2fe_4//C2FEN17700_output115</t>
  </si>
  <si>
    <t>/pic/dtn/arpacomp/C2_Final/51-1628837914_c2fe_4_C2FEN17700_115_Aug_14_2021_05_24_08.tar.gz</t>
  </si>
  <si>
    <t>51-1628837914_c2fe_4_C2FEN17700_115_Aug_14_2021_05_24_08.tar.gz</t>
  </si>
  <si>
    <t>https://dtn2.pnl.gov/arpacomp//C2_Final/51-1628837914_c2fe_4_C2FEN19402_006_Aug_20_2021_08_26_49.tar.gz</t>
  </si>
  <si>
    <t>/pic/projects/goc/submission-manager/submission-manager-tmp//hhijazi/51-1628837914_c2fe_4//C2FEN19402_output6</t>
  </si>
  <si>
    <t>/pic/dtn/arpacomp/C2_Final/51-1628837914_c2fe_4_C2FEN19402_006_Aug_20_2021_08_26_49.tar.gz</t>
  </si>
  <si>
    <t>51-1628837914_c2fe_4_C2FEN19402_006_Aug_20_2021_08_26_49.tar.gz</t>
  </si>
  <si>
    <t>https://dtn2.pnl.gov/arpacomp//C2_Final/51-1628837914_c2fe_4_C2FEN19402_010_Aug_30_2021_13_57_55.tar.gz</t>
  </si>
  <si>
    <t>/pic/projects/goc/submission-manager/submission-manager-tmp//hhijazi/51-1628837914_c2fe_4//C2FEN19402_output10</t>
  </si>
  <si>
    <t>/pic/dtn/arpacomp/C2_Final/51-1628837914_c2fe_4_C2FEN19402_010_Aug_30_2021_13_57_55.tar.gz</t>
  </si>
  <si>
    <t>51-1628837914_c2fe_4_C2FEN19402_010_Aug_30_2021_13_57_55.tar.gz</t>
  </si>
  <si>
    <t>https://dtn2.pnl.gov/arpacomp//C2_Final/51-1628837914_c2fe_4_C2FEN19402_069_Sep_02_2021_17_08_51.tar.gz</t>
  </si>
  <si>
    <t>/pic/projects/goc/submission-manager/submission-manager-tmp//hhijazi/51-1628837914_c2fe_4//C2FEN19402_output69</t>
  </si>
  <si>
    <t>/pic/dtn/arpacomp/C2_Final/51-1628837914_c2fe_4_C2FEN19402_069_Sep_02_2021_17_08_51.tar.gz</t>
  </si>
  <si>
    <t>51-1628837914_c2fe_4_C2FEN19402_069_Sep_02_2021_17_08_51.tar.gz</t>
  </si>
  <si>
    <t>https://dtn2.pnl.gov/arpacomp//C2_Final/51-1628837914_c2fe_4_C2FEN19402_077_Aug_23_2021_17_06_48.tar.gz</t>
  </si>
  <si>
    <t>/pic/projects/goc/submission-manager/submission-manager-tmp//hhijazi/51-1628837914_c2fe_4//C2FEN19402_output77</t>
  </si>
  <si>
    <t>/pic/dtn/arpacomp/C2_Final/51-1628837914_c2fe_4_C2FEN19402_077_Aug_23_2021_17_06_48.tar.gz</t>
  </si>
  <si>
    <t>51-1628837914_c2fe_4_C2FEN19402_077_Aug_23_2021_17_06_48.tar.gz</t>
  </si>
  <si>
    <t>https://dtn2.pnl.gov/arpacomp//C2_Final/51-1628837914_c2fe_4_C2FEN19402_095_Aug_16_2021_19_08_50.tar.gz</t>
  </si>
  <si>
    <t>/pic/projects/goc/submission-manager/submission-manager-tmp//hhijazi/51-1628837914_c2fe_4//C2FEN19402_output95</t>
  </si>
  <si>
    <t>/pic/dtn/arpacomp/C2_Final/51-1628837914_c2fe_4_C2FEN19402_095_Aug_16_2021_19_08_50.tar.gz</t>
  </si>
  <si>
    <t>51-1628837914_c2fe_4_C2FEN19402_095_Aug_16_2021_19_08_50.tar.gz</t>
  </si>
  <si>
    <t>https://dtn2.pnl.gov/arpacomp//C2_Final/51-1628837914_c2fe_4_C2FEN31777_011_Aug_23_2021_20_14_47.tar.gz</t>
  </si>
  <si>
    <t>/pic/projects/goc/submission-manager/submission-manager-tmp//hhijazi/51-1628837914_c2fe_4//C2FEN31777_output11</t>
  </si>
  <si>
    <t>/pic/dtn/arpacomp/C2_Final/51-1628837914_c2fe_4_C2FEN31777_011_Aug_23_2021_20_14_47.tar.gz</t>
  </si>
  <si>
    <t>51-1628837914_c2fe_4_C2FEN31777_011_Aug_23_2021_20_14_47.tar.gz</t>
  </si>
  <si>
    <t>https://dtn2.pnl.gov/arpacomp//C2_Final/51-1628837914_c2fe_2_C2FEN31777_012_Aug_18_2021_23_32_54.tar.gz</t>
  </si>
  <si>
    <t>/pic/projects/goc/submission-manager/submission-manager-tmp//hhijazi/51-1628837914_c2fe_2//C2FEN31777_output12_2021_09_07_23_10_36_514158796</t>
  </si>
  <si>
    <t>/pic/dtn/arpacomp/C2_Final/51-1628837914_c2fe_2_C2FEN31777_012_Aug_18_2021_23_32_54.tar.gz</t>
  </si>
  <si>
    <t>51-1628837914_c2fe_2_C2FEN31777_012_Aug_18_2021_23_32_54.tar.gz</t>
  </si>
  <si>
    <t>https://dtn2.pnl.gov/arpacomp//C2_Final/406-1628520284_c2fe_4_C2FEN31777_015_Sep_03_2021_01_13_28.tar.gz</t>
  </si>
  <si>
    <t>salloc-code1.err:srun:error:node751:task0:Terminated salloc-code2.err:srun:error:node760:task1:Terminated salloc-code2.err:srun:error:node751:task0:Terminated salloc-code2.err:srun:error:node771:task5:Terminated salloc-code2.err:srun:error:node766:task3:Terminated</t>
  </si>
  <si>
    <t>/pic/projects/goc/submission-manager/submission-manager-tmp//gocomp-djrs/406-1628520284_c2fe_4//C2FEN31777_output15</t>
  </si>
  <si>
    <t>/pic/dtn/arpacomp/C2_Final/406-1628520284_c2fe_4_C2FEN31777_015_Sep_03_2021_01_13_28.tar.gz</t>
  </si>
  <si>
    <t>406-1628520284_c2fe_4_C2FEN31777_015_Sep_03_2021_01_13_28.tar.gz</t>
  </si>
  <si>
    <t>https://dtn2.pnl.gov/arpacomp//C2_Final/51-1628837914_c2fe_2_C2FEN31777_019_Aug_15_2021_14_39_26.tar.gz</t>
  </si>
  <si>
    <t>/pic/projects/goc/submission-manager/submission-manager-tmp//hhijazi/51-1628837914_c2fe_2//C2FEN31777_output19</t>
  </si>
  <si>
    <t>/pic/dtn/arpacomp/C2_Final/51-1628837914_c2fe_2_C2FEN31777_019_Aug_15_2021_14_39_26.tar.gz</t>
  </si>
  <si>
    <t>51-1628837914_c2fe_2_C2FEN31777_019_Aug_15_2021_14_39_26.tar.gz</t>
  </si>
  <si>
    <t>https://dtn2.pnl.gov/arpacomp//C2_Final/51-1628837914_c2fe_2_C2FEN31777_051_Aug_28_2021_22_48_00.tar.gz</t>
  </si>
  <si>
    <t>/pic/projects/goc/submission-manager/submission-manager-tmp//hhijazi/51-1628837914_c2fe_2//C2FEN31777_output51</t>
  </si>
  <si>
    <t>/pic/dtn/arpacomp/C2_Final/51-1628837914_c2fe_2_C2FEN31777_051_Aug_28_2021_22_48_00.tar.gz</t>
  </si>
  <si>
    <t>51-1628837914_c2fe_2_C2FEN31777_051_Aug_28_2021_22_48_00.tar.gz</t>
  </si>
  <si>
    <t>includes generators</t>
  </si>
  <si>
    <t>Ch2
total base/ctg
line/xfr swtchs</t>
  </si>
  <si>
    <t>Best
total base/ctg
line/xfr swtchs</t>
  </si>
  <si>
    <t>Lin Zeng</t>
  </si>
  <si>
    <t>Ch2 switches
total base/ctg
line/xfr swtchs</t>
  </si>
  <si>
    <t>Best switches
total base/ctg
line/xfr swtchs</t>
  </si>
  <si>
    <t>Individual</t>
  </si>
  <si>
    <t>stop date
on list</t>
  </si>
  <si>
    <t>https://dtn2.pnl.gov/arpacomp//C2_Final/51-1628837914_c2fe_4_C2FEN12209_002_Mar_09_2022_09_35_02.tar.gz</t>
  </si>
  <si>
    <t>/pic/dtn/arpacomp/C2_Final/51-1628837914_c2fe_4_C2FEN12209_002_Mar_09_2022_09_35_02.tar.gz</t>
  </si>
  <si>
    <t>51-1628837914_c2fe_4_C2FEN12209_002_Mar_09_2022_09_35_02.tar.gz</t>
  </si>
  <si>
    <t>C2FEN006175</t>
  </si>
  <si>
    <t>C2FEN0061717</t>
  </si>
  <si>
    <t>C2FEN0061724</t>
  </si>
  <si>
    <t>C2FEN0061762</t>
  </si>
  <si>
    <t>C2FEN0061773</t>
  </si>
  <si>
    <t>C2FEN0202025</t>
  </si>
  <si>
    <t>C2FEN02020121</t>
  </si>
  <si>
    <t>C2FEN02020134</t>
  </si>
  <si>
    <t>C2FEN02020260</t>
  </si>
  <si>
    <t>C2FEN02020262</t>
  </si>
  <si>
    <t>C2FEN023123</t>
  </si>
  <si>
    <t>C2FEN0231218</t>
  </si>
  <si>
    <t>C2FEN0231221</t>
  </si>
  <si>
    <t>C2FEN0231240</t>
  </si>
  <si>
    <t>C2FEN0231244</t>
  </si>
  <si>
    <t>C2FEN032889</t>
  </si>
  <si>
    <t>C2FEN0328829</t>
  </si>
  <si>
    <t>C2FEN0328835</t>
  </si>
  <si>
    <t>C2FEN0328841</t>
  </si>
  <si>
    <t>C2FEN0328843</t>
  </si>
  <si>
    <t>C2FEN0397022</t>
  </si>
  <si>
    <t>C2FEN0397023</t>
  </si>
  <si>
    <t>C2FEN042009</t>
  </si>
  <si>
    <t>C2FEN0420010</t>
  </si>
  <si>
    <t>C2FEN0420014</t>
  </si>
  <si>
    <t>C2FEN0420055</t>
  </si>
  <si>
    <t>C2FEN0420056</t>
  </si>
  <si>
    <t>C2FEN0420057</t>
  </si>
  <si>
    <t>C2FEN0420060</t>
  </si>
  <si>
    <t>C2FEN04601105</t>
  </si>
  <si>
    <t>C2FEN04601122</t>
  </si>
  <si>
    <t>C2FEN04601127</t>
  </si>
  <si>
    <t>C2FEN061009</t>
  </si>
  <si>
    <t>C2FEN0610013</t>
  </si>
  <si>
    <t>C2FEN0610021</t>
  </si>
  <si>
    <t>C2FEN0610026</t>
  </si>
  <si>
    <t>C2FEN0610049</t>
  </si>
  <si>
    <t>C2FEN0700010</t>
  </si>
  <si>
    <t>C2FEN0700011</t>
  </si>
  <si>
    <t>C2FEN0700013</t>
  </si>
  <si>
    <t>C2FEN0700016</t>
  </si>
  <si>
    <t>C2FEN0700022</t>
  </si>
  <si>
    <t>C2FEN0700023</t>
  </si>
  <si>
    <t>C2FEN0700041</t>
  </si>
  <si>
    <t>C2FEN083003</t>
  </si>
  <si>
    <t>C2FEN0830012</t>
  </si>
  <si>
    <t>C2FEN0830013</t>
  </si>
  <si>
    <t>C2FEN0830022</t>
  </si>
  <si>
    <t>C2FEN0830043</t>
  </si>
  <si>
    <t>C2FEN0830052</t>
  </si>
  <si>
    <t>C2FEN08300166</t>
  </si>
  <si>
    <t>C2FEN087182</t>
  </si>
  <si>
    <t>C2FEN087186</t>
  </si>
  <si>
    <t>C2FEN0871810</t>
  </si>
  <si>
    <t>C2FEN0871811</t>
  </si>
  <si>
    <t>C2FEN0871820</t>
  </si>
  <si>
    <t>C2FEN104804</t>
  </si>
  <si>
    <t>C2FEN104807</t>
  </si>
  <si>
    <t>C2FEN104808</t>
  </si>
  <si>
    <t>C2FEN104809</t>
  </si>
  <si>
    <t>C2FEN1048017</t>
  </si>
  <si>
    <t>C2FEN122092</t>
  </si>
  <si>
    <t>C2FEN1220942</t>
  </si>
  <si>
    <t>C2FEN1220988</t>
  </si>
  <si>
    <t>C2FEN1220996</t>
  </si>
  <si>
    <t>C2FEN1220997</t>
  </si>
  <si>
    <t>C2FEN1770019</t>
  </si>
  <si>
    <t>C2FEN1770020</t>
  </si>
  <si>
    <t>C2FEN1770021</t>
  </si>
  <si>
    <t>C2FEN1770089</t>
  </si>
  <si>
    <t>C2FEN1770094</t>
  </si>
  <si>
    <t>C2FEN17700106</t>
  </si>
  <si>
    <t>C2FEN17700107</t>
  </si>
  <si>
    <t>C2FEN17700115</t>
  </si>
  <si>
    <t>C2FEN194026</t>
  </si>
  <si>
    <t>C2FEN1940210</t>
  </si>
  <si>
    <t>C2FEN1940269</t>
  </si>
  <si>
    <t>C2FEN1940277</t>
  </si>
  <si>
    <t>C2FEN1940295</t>
  </si>
  <si>
    <t>C2FEN3177711</t>
  </si>
  <si>
    <t>C2FEN3177712</t>
  </si>
  <si>
    <t>C2FEN3177715</t>
  </si>
  <si>
    <t>C2FEN3177719</t>
  </si>
  <si>
    <t>C2FEN3177751</t>
  </si>
  <si>
    <t>NU_Columbia_Artelys, MoM</t>
  </si>
  <si>
    <t>Best MSgain</t>
  </si>
  <si>
    <t>Best Objective</t>
  </si>
  <si>
    <t>check</t>
  </si>
  <si>
    <t>C2FEN12209_output2_Mar_09_2022_09_35_49.tar.gz</t>
  </si>
  <si>
    <t>C2FEN08300_output166_Mar_07_2022_08_00_55.tar.gz</t>
  </si>
  <si>
    <t>C2FEN08300_output52_Mar_07_2022_09_35_50.tar.gz</t>
  </si>
  <si>
    <t>C2FEN08300_output43_Mar_07_2022_09_34_56.tar.gz</t>
  </si>
  <si>
    <t>C2FEN08300_output22_Mar_07_2022_09_33_54.tar.gz</t>
  </si>
  <si>
    <t>C2FEN08300_output13_Mar_07_2022_09_33_01.tar.gz</t>
  </si>
  <si>
    <t>C2FEN08300_output12_Mar_07_2022_09_33_08.tar.gz</t>
  </si>
  <si>
    <t>C2FEN08300_output3_Mar_07_2022_09_32_04.tar.gz</t>
  </si>
  <si>
    <t>C2FEN04200_output60_Mar_07_2022_09_35_18.tar.gz</t>
  </si>
  <si>
    <t>C2FEN04200_output9_Mar_07_2022_09_30_11.tar.gz</t>
  </si>
  <si>
    <t>C2FEN03288_output43_Mar_07_2022_09_31_11.tar.gz</t>
  </si>
  <si>
    <t>C2FEN03288_output41_Mar_07_2022_09_28_45.tar.gz</t>
  </si>
  <si>
    <t>C2FEN02020_output260_Mar_07_2022_10_04_42.tar.gz</t>
  </si>
  <si>
    <t>C2FEN02020_output121_Mar_07_2022_09_39_21.tar.gz</t>
  </si>
  <si>
    <t>C2FEN03288_output29_Mar_07_2022_09_26_37.tar.gz</t>
  </si>
  <si>
    <t>C2FEN02020_output134_Mar_05_2022_20_11_25.tar.gz</t>
  </si>
  <si>
    <t>C2FEN02020_output25_Mar_07_2022_09_22_35.tar.gz</t>
  </si>
  <si>
    <t>C2FEN00617_output73_Mar_07_2022_09_23_27.tar.gz</t>
  </si>
  <si>
    <t>C2FEN00617_output62_Mar_07_2022_09_25_22.tar.gz</t>
  </si>
  <si>
    <t>C2FEN00617_output24_Mar_07_2022_09_23_03.tar.gz</t>
  </si>
  <si>
    <t>C2FEN00617_output17_Mar_07_2022_09_21_31.tar.gz</t>
  </si>
  <si>
    <t>C2FEN00617_output17_Mar_04_2022_09_57_50.tar.gz</t>
  </si>
  <si>
    <t>C2FEN00617_output5_Mar_04_2022_09_57_29.tar.gz</t>
  </si>
  <si>
    <t>C2FEN00617_output5_Mar_04_2022_09_45_57.tar.gz</t>
  </si>
  <si>
    <t>C2FEN00617_output17_Mar_04_2022_09_46_18.tar.gz</t>
  </si>
  <si>
    <t>C2FEN00617_output5_Mar_03_2022_21_20_24.tar.gz</t>
  </si>
  <si>
    <t>C2FEN00617_output17_Mar_03_2022_11_41_37.tar.gz</t>
  </si>
  <si>
    <t>C2FEN00617_output17_Mar_03_2022_11_19_41.tar.gz</t>
  </si>
  <si>
    <t>C2FEN00617_output5_Mar_01_2022_22_14_20.tar.gz</t>
  </si>
  <si>
    <t>C2FEN00617_output5_Mar_01_2022_21_04_06.tar.gz</t>
  </si>
  <si>
    <t>C2FEN00617_output5_Mar_01_2022_20_56_25.tar.gz</t>
  </si>
  <si>
    <t>C2FEN00617_output5_Mar_01_2022_19_45_22.tar.gz</t>
  </si>
  <si>
    <t>C2FEN00617_output17_Mar_01_2022_18_50_37.tar.gz</t>
  </si>
  <si>
    <t>C2FEN00617_output5_Mar_01_2022_16_23_25.tar.gz</t>
  </si>
  <si>
    <t>C2FEN00617_output5_Mar_01_2022_13_44_27.tar.gz</t>
  </si>
  <si>
    <t>C2FEN00617_output17_Mar_01_2022_13_33_34.tar.gz</t>
  </si>
  <si>
    <t>C2FEN00617_output24_Feb_23_2022_10_54_23.tar.gz</t>
  </si>
  <si>
    <t>C2FEN00617_output17_Feb_23_2022_10_11_51.tar.gz</t>
  </si>
  <si>
    <t>C2FEN00617_output17_Feb_23_2022_09_45_08.tar.gz</t>
  </si>
  <si>
    <t>C2FEN00617_output24_Feb_23_2022_09_33_12.tar.gz</t>
  </si>
  <si>
    <t>C2FEN00617_output24_Feb_23_2022_09_17_20.tar.gz</t>
  </si>
  <si>
    <t>C2FEN00617_output24_Feb_22_2022_21_53_46.tar.gz</t>
  </si>
  <si>
    <t>C2FEN00617_output17_Feb_22_2022_21_24_39.tar.gz</t>
  </si>
  <si>
    <t>C2FEN12209_output42_Feb_02_2022_10_12_02.tar.gz</t>
  </si>
  <si>
    <t>C2FEN12209_output2_Feb_02_2022_10_10_08.tar.gz</t>
  </si>
  <si>
    <t>C2FEN10480_output4_Feb_02_2022_10_16_35.tar.gz</t>
  </si>
  <si>
    <t>C2FEN04200_output9_Feb_02_2022_10_02_36.tar.gz</t>
  </si>
  <si>
    <t>GX Mar 1, 3, 4</t>
  </si>
  <si>
    <t>GX Feb 23,  Mar 1, 3, 4, 5</t>
  </si>
  <si>
    <t>GX Feb 23,  Mar 5</t>
  </si>
  <si>
    <t>uploads</t>
  </si>
  <si>
    <t>GX Mar 5</t>
  </si>
  <si>
    <t>GX Mar 6</t>
  </si>
  <si>
    <t>GX Jan 30, Mar 6</t>
  </si>
  <si>
    <t>GX Mar 7</t>
  </si>
  <si>
    <t xml:space="preserve">GX Jan 30 </t>
  </si>
  <si>
    <t>GX Jan 30, Mar 8</t>
  </si>
  <si>
    <t>C2FEN00617_output62_Mar_14_2022_15_06_36.tar.gz</t>
  </si>
  <si>
    <t>C2FEN02020_output134_Mar_14_2022_15_31_37.tar.gz</t>
  </si>
  <si>
    <t>C2FEN02312_output18_Feb_28_2022_13_29_54.tar.gz</t>
  </si>
  <si>
    <t>C2FEN02312_output21_Feb_28_2022_13_41_12.tar.gz</t>
  </si>
  <si>
    <t>C2FEN02312_output3_Feb_28_2022_13_27_19.tar.gz</t>
  </si>
  <si>
    <t>C2FEN02312_output40_Feb_28_2022_14_14_37.tar.gz</t>
  </si>
  <si>
    <t>C2FEN02312_output44_Feb_28_2022_14_03_10.tar.gz</t>
  </si>
  <si>
    <t>Va Tech tar</t>
  </si>
  <si>
    <t>Artelys tar</t>
  </si>
  <si>
    <t>C2FEN03970_output23_Jan_03_2022_09_42_56.tar.gz</t>
  </si>
  <si>
    <t>=SORTBY(A2:K85,A2:A85,-1)</t>
  </si>
  <si>
    <t>cd /pic/dtn/go-results/</t>
  </si>
  <si>
    <t>*/completed</t>
  </si>
  <si>
    <t>end date</t>
  </si>
  <si>
    <t>weeks</t>
  </si>
  <si>
    <t>GravityX tar completed</t>
  </si>
  <si>
    <t>C2FEN00617_output62_Mar_21_2022_09_03_25.tar.gz</t>
  </si>
  <si>
    <t>C2FEN00617_output73_Mar_21_2022_09_01_59.tar.gz</t>
  </si>
  <si>
    <t>C2FEN00617_output5_Mar_21_2022_08_57_41.tar.gz</t>
  </si>
  <si>
    <t>C2FEN00617_output62_Mar_16_2022_10_34_21.tar.gz</t>
  </si>
  <si>
    <t>C2FEN02020_output260_Mar_16_2022_13_25_09.tar.gz</t>
  </si>
  <si>
    <t>C2FEN03288_output29_Mar_16_2022_09_50_37.tar.g</t>
  </si>
  <si>
    <t>C2FEN03288_output35_Mar_16_2022_09_52_16.tar.gz</t>
  </si>
  <si>
    <t>C2FEN03288_output41_Mar_16_2022_09_51_23.tar.gz</t>
  </si>
  <si>
    <t>C2FEN03288_output9_Mar_16_2022_09_44_49.tar.gz</t>
  </si>
  <si>
    <t>C2FEN03970_output23_Mar_15_2022_21_14_07.tar.gz</t>
  </si>
  <si>
    <t xml:space="preserve"> C2FEN03970_output23_Mar_16_2022_09_42_38.tar.gz</t>
  </si>
  <si>
    <t>C2FEN04200_output10_Mar_15_2022_20_36_59.tar.gz</t>
  </si>
  <si>
    <t>C2FEN04200_output60_Mar_15_2022_20_38_02.tar.gz</t>
  </si>
  <si>
    <t>C2FEN06100_output13_Mar_15_2022_20_42_20.tar.gz</t>
  </si>
  <si>
    <t>upload date before processing date</t>
  </si>
  <si>
    <t>C2FEN00617_output24_Mar_21_2022_09_01_12.tar.gz</t>
  </si>
  <si>
    <t># 3/21</t>
  </si>
  <si>
    <t>C2FEN02312_output18_Mar_21_2022_11_07_10.tar.gz</t>
  </si>
  <si>
    <t>C2FEN02312_output21_Mar_21_2022_11_23_19.tar.gz</t>
  </si>
  <si>
    <t>C2FEN02312_output40_Mar_21_2022_11_18_53.tar.gz</t>
  </si>
  <si>
    <t>C2FEN02312_output40_Mar_21_2022_11_27_29.tar.gz</t>
  </si>
  <si>
    <t>total  submissions</t>
  </si>
  <si>
    <t>Va Tech</t>
  </si>
  <si>
    <t>C2FEN02020_output134_Mar_21_2022_09_03_08.tar.gz</t>
  </si>
  <si>
    <t>Best Team</t>
  </si>
  <si>
    <t>rename team</t>
  </si>
  <si>
    <t>https://dtn2.pnl.gov/arpacomp//C2_Final/51-1628837914_c2fe_4_C2FEN00617_062_Mar_21_2022_09_03_09.tar.gz</t>
  </si>
  <si>
    <t>/pic/dtn/arpacomp/C2_Final/51-1628837914_c2fe_4_C2FEN00617_062_Mar_21_2022_09_03_09.tar.gz</t>
  </si>
  <si>
    <t>51-1628837914_c2fe_4_C2FEN00617_062_Mar_21_2022_09_03_09.tar.gz</t>
  </si>
  <si>
    <t>https://dtn2.pnl.gov/arpacomp//C2_Final/51-1628837914_c2fe_4_C2FEN00617_073_Mar_21_2022_09_01_43.tar.gz</t>
  </si>
  <si>
    <t>/pic/dtn/arpacomp/C2_Final/51-1628837914_c2fe_4_C2FEN00617_073_Mar_21_2022_09_01_43.tar.gz</t>
  </si>
  <si>
    <t>51-1628837914_c2fe_4_C2FEN00617_073_Mar_21_2022_09_01_43.tar.gz</t>
  </si>
  <si>
    <t>https://dtn2.pnl.gov/arpacomp//C2_Final/51-1628837914_c2fe_4_C2FEN00617_024_Mar_21_2022_09_00_56.tar.gz</t>
  </si>
  <si>
    <t>/pic/dtn/arpacomp/C2_Final/51-1628837914_c2fe_4_C2FEN00617_024_Mar_21_2022_09_00_56.tar.gz</t>
  </si>
  <si>
    <t>51-1628837914_c2fe_4_C2FEN00617_024_Mar_21_2022_09_00_56.tar.gz</t>
  </si>
  <si>
    <t>https://dtn2.pnl.gov/arpacomp//C2_Final/51-1628837914_c2fe_4_C2FEN00617_005_Mar_21_2022_08_57_25.tar.gz</t>
  </si>
  <si>
    <t>/pic/dtn/arpacomp/C2_Final/51-1628837914_c2fe_4_C2FEN00617_005_Mar_21_2022_08_57_25.tar.gz</t>
  </si>
  <si>
    <t>51-1628837914_c2fe_4_C2FEN00617_005_Mar_21_2022_08_57_25.tar.gz</t>
  </si>
  <si>
    <t>https://dtn2.pnl.gov/arpacomp//C2_Final/51-1628837914_c2fe_4_C2FEN03288_041_Mar_16_2022_09_50_38.tar.gz</t>
  </si>
  <si>
    <t>/pic/dtn/arpacomp/C2_Final/51-1628837914_c2fe_4_C2FEN03288_041_Mar_16_2022_09_50_38.tar.gz</t>
  </si>
  <si>
    <t>51-1628837914_c2fe_4_C2FEN03288_041_Mar_16_2022_09_50_38.tar.gz</t>
  </si>
  <si>
    <t>https://dtn2.pnl.gov/arpacomp//C2_Final/51-1628837914_c2fe_4_C2FEN03288_029_Mar_16_2022_09_49_56.tar.gz</t>
  </si>
  <si>
    <t>/pic/dtn/arpacomp/C2_Final/51-1628837914_c2fe_4_C2FEN03288_029_Mar_16_2022_09_49_56.tar.gz</t>
  </si>
  <si>
    <t>51-1628837914_c2fe_4_C2FEN03288_029_Mar_16_2022_09_49_56.tar.gz</t>
  </si>
  <si>
    <t>/pic/projects/goc/submission-manager/submission-manager-tmp//hhijazi/51-1628837914_c2fe_4//C2FEN06100_output13</t>
  </si>
  <si>
    <t>https://dtn2.pnl.gov/arpacomp//C2_Final/51-1628837914_c2fe_4_C2FEN04200_010_Mar_15_2022_20_36_41.tar.gz</t>
  </si>
  <si>
    <t>/pic/dtn/arpacomp/C2_Final/51-1628837914_c2fe_4_C2FEN04200_010_Mar_15_2022_20_36_41.tar.gz</t>
  </si>
  <si>
    <t>51-1628837914_c2fe_4_C2FEN04200_010_Mar_15_2022_20_36_41.tar.gz</t>
  </si>
  <si>
    <t>delete lines with blanks or not best</t>
  </si>
  <si>
    <t>Gordian Knot, MoM</t>
  </si>
  <si>
    <t>Pre. Obj.</t>
  </si>
  <si>
    <t>C2FEN04601_output122_Mar_23_2022_07_32_57.tar.gz</t>
  </si>
  <si>
    <t>/pic/projects/goc/submission-manager/submission-manager-tmp//hhijazi/51-1628837914_c2fe_4//C2FEN04601_output122</t>
  </si>
  <si>
    <t>first submission date
on list</t>
  </si>
  <si>
    <t>Artelys_Columbia, MoM</t>
  </si>
  <si>
    <t>C2FEN02020_output262_Mar_24_2022_08_26_32.tar.gz</t>
  </si>
  <si>
    <t>delete lines not best</t>
  </si>
  <si>
    <t>Mom team</t>
  </si>
  <si>
    <t>C2FEN08718_output2_Mar_25_2022_07_24_14.tar.gz</t>
  </si>
  <si>
    <t>Best Pre Objective</t>
  </si>
  <si>
    <t>https://dtn2.pnl.gov/arpacomp//C2_Final/51-1628837914_c2fe_4_C2FEN08718_002_Mar_25_2022_07_23_27.tar.gz</t>
  </si>
  <si>
    <t>/pic/projects/goc/submission-manager/submission-manager-tmp//hhijazi/51-1628837914_c2fe_4//C2FEN08718_output2</t>
  </si>
  <si>
    <t>/pic/dtn/arpacomp/C2_Final/51-1628837914_c2fe_4_C2FEN08718_002_Mar_25_2022_07_23_27.tar.gz</t>
  </si>
  <si>
    <t>51-1628837914_c2fe_4_C2FEN08718_002_Mar_25_2022_07_23_27.tar.gz</t>
  </si>
  <si>
    <t>switching info in AU and BI:CN</t>
  </si>
  <si>
    <t>non-gen switching = CH + CI (base) + CK + CL (contin)</t>
  </si>
  <si>
    <t>C2FEN08718_output6_Mar_25_2022_17_12_11.tar.gz</t>
  </si>
  <si>
    <t>https://dtn2.pnl.gov/arpacomp//C2_Final/51-1628837914_c2fe_4_C2FEN08718_006_Mar_25_2022_17_11_22.tar.gz</t>
  </si>
  <si>
    <t>/pic/projects/goc/submission-manager/submission-manager-tmp//hhijazi/51-1628837914_c2fe_4//C2FEN08718_output6</t>
  </si>
  <si>
    <t>/pic/dtn/arpacomp/C2_Final/51-1628837914_c2fe_4_C2FEN08718_006_Mar_25_2022_17_11_22.tar.gz</t>
  </si>
  <si>
    <t>51-1628837914_c2fe_4_C2FEN08718_006_Mar_25_2022_17_11_22.tar.gz</t>
  </si>
  <si>
    <t>C2FEN04601_output127_Mar_26_2022_17_38_11.tar.gz</t>
  </si>
  <si>
    <t>C2FEN06100_output13_Mar_27_2022_19_14_54.tar.gz</t>
  </si>
  <si>
    <t>C2FEN07000_output10_Mar_27_2022_22_03_33.tar.gz</t>
  </si>
  <si>
    <t>C2FEN17700_output106_Mar_28_2022_08_10_52.tar.gz</t>
  </si>
  <si>
    <t>C2FEN17700_output107_Mar_28_2022_08_11_15.tar.gz</t>
  </si>
  <si>
    <t>C2FEN17700_output19_Mar_26_2022_21_03_28.tar.gz</t>
  </si>
  <si>
    <t>C2FEN17700_output20_Mar_27_2022_10_03_57.tar.gz</t>
  </si>
  <si>
    <t>C2FEN17700_output21_Mar_27_2022_10_05_14.tar.gz</t>
  </si>
  <si>
    <t>C2FEN17700_output89_Mar_27_2022_13_14_42.tar.gz</t>
  </si>
  <si>
    <t>C2FEN17700_output94_Mar_27_2022_19_03_49.tar.gz</t>
  </si>
  <si>
    <t>https://dtn2.pnl.gov/arpacomp//C2_Final/51-1628837914_c2fe_4_C2FEN17700_107_Mar_28_2022_08_11_00.tar.gz</t>
  </si>
  <si>
    <t>/pic/dtn/arpacomp/C2_Final/51-1628837914_c2fe_4_C2FEN17700_107_Mar_28_2022_08_11_00.tar.gz</t>
  </si>
  <si>
    <t>51-1628837914_c2fe_4_C2FEN17700_107_Mar_28_2022_08_11_00.tar.gz</t>
  </si>
  <si>
    <t>https://dtn2.pnl.gov/arpacomp//C2_Final/51-1628837914_c2fe_4_C2FEN17700_106_Mar_28_2022_08_10_36.tar.gz</t>
  </si>
  <si>
    <t>/pic/dtn/arpacomp/C2_Final/51-1628837914_c2fe_4_C2FEN17700_106_Mar_28_2022_08_10_36.tar.gz</t>
  </si>
  <si>
    <t>51-1628837914_c2fe_4_C2FEN17700_106_Mar_28_2022_08_10_36.tar.gz</t>
  </si>
  <si>
    <t>https://dtn2.pnl.gov/arpacomp//C2_Final/51-1628837914_c2fe_4_C2FEN06100_013_Mar_27_2022_19_14_39.tar.gz</t>
  </si>
  <si>
    <t>/pic/dtn/arpacomp/C2_Final/51-1628837914_c2fe_4_C2FEN06100_013_Mar_27_2022_19_14_39.tar.gz</t>
  </si>
  <si>
    <t>51-1628837914_c2fe_4_C2FEN06100_013_Mar_27_2022_19_14_39.tar.gz</t>
  </si>
  <si>
    <t>https://dtn2.pnl.gov/arpacomp//C2_Final/51-1628837914_c2fe_4_C2FEN17700_094_Mar_27_2022_19_03_33.tar.gz</t>
  </si>
  <si>
    <t>/pic/dtn/arpacomp/C2_Final/51-1628837914_c2fe_4_C2FEN17700_094_Mar_27_2022_19_03_33.tar.gz</t>
  </si>
  <si>
    <t>51-1628837914_c2fe_4_C2FEN17700_094_Mar_27_2022_19_03_33.tar.gz</t>
  </si>
  <si>
    <t>https://dtn2.pnl.gov/arpacomp//C2_Final/51-1628837914_c2fe_4_C2FEN17700_089_Mar_27_2022_13_14_27.tar.gz</t>
  </si>
  <si>
    <t>/pic/dtn/arpacomp/C2_Final/51-1628837914_c2fe_4_C2FEN17700_089_Mar_27_2022_13_14_27.tar.gz</t>
  </si>
  <si>
    <t>51-1628837914_c2fe_4_C2FEN17700_089_Mar_27_2022_13_14_27.tar.gz</t>
  </si>
  <si>
    <t>https://dtn2.pnl.gov/arpacomp//C2_Final/51-1628837914_c2fe_4_C2FEN17700_021_Mar_27_2022_10_04_59.tar.gz</t>
  </si>
  <si>
    <t>/pic/dtn/arpacomp/C2_Final/51-1628837914_c2fe_4_C2FEN17700_021_Mar_27_2022_10_04_59.tar.gz</t>
  </si>
  <si>
    <t>51-1628837914_c2fe_4_C2FEN17700_021_Mar_27_2022_10_04_59.tar.gz</t>
  </si>
  <si>
    <t>https://dtn2.pnl.gov/arpacomp//C2_Final/51-1628837914_c2fe_4_C2FEN17700_020_Mar_27_2022_10_03_41.tar.gz</t>
  </si>
  <si>
    <t>/pic/dtn/arpacomp/C2_Final/51-1628837914_c2fe_4_C2FEN17700_020_Mar_27_2022_10_03_41.tar.gz</t>
  </si>
  <si>
    <t>51-1628837914_c2fe_4_C2FEN17700_020_Mar_27_2022_10_03_41.tar.gz</t>
  </si>
  <si>
    <t>https://dtn2.pnl.gov/arpacomp//C2_Final/51-1628837914_c2fe_4_C2FEN17700_019_Mar_26_2022_21_03_12.tar.gz</t>
  </si>
  <si>
    <t>/pic/dtn/arpacomp/C2_Final/51-1628837914_c2fe_4_C2FEN17700_019_Mar_26_2022_21_03_12.tar.gz</t>
  </si>
  <si>
    <t>51-1628837914_c2fe_4_C2FEN17700_019_Mar_26_2022_21_03_12.tar.gz</t>
  </si>
  <si>
    <t>https://dtn2.pnl.gov/arpacomp//C2_Final/51-1628837914_c2fe_4_C2FEN04601_127_Mar_26_2022_17_37_09.tar.gz</t>
  </si>
  <si>
    <t>/pic/projects/goc/submission-manager/submission-manager-tmp//hhijazi/51-1628837914_c2fe_4//C2FEN04601_output127</t>
  </si>
  <si>
    <t>/pic/dtn/arpacomp/C2_Final/51-1628837914_c2fe_4_C2FEN04601_127_Mar_26_2022_17_37_09.tar.gz</t>
  </si>
  <si>
    <t>51-1628837914_c2fe_4_C2FEN04601_127_Mar_26_2022_17_37_09.tar.gz</t>
  </si>
  <si>
    <t>No. best</t>
  </si>
  <si>
    <t>array1</t>
  </si>
  <si>
    <t>array2</t>
  </si>
  <si>
    <t>array3</t>
  </si>
  <si>
    <t>C2FEN07000_output11_Mar_29_2022_09_05_07.tar.gz</t>
  </si>
  <si>
    <t>C2FEN07000_output13_Mar_29_2022_09_05_53.tar.gz</t>
  </si>
  <si>
    <t>C2FEN07000_output16_Mar_29_2022_09_06_35.tar.gz</t>
  </si>
  <si>
    <t>C2FEN07000_output23_Mar_29_2022_09_07_50.tar.gz</t>
  </si>
  <si>
    <t>C2FEN07000_output41_Mar_29_2022_09_08_13.tar.gz</t>
  </si>
  <si>
    <t>C2FEN07000_output10_Mar_29_2022_09_05_08.tar.gz</t>
  </si>
  <si>
    <t>https://dtn2.pnl.gov/arpacomp//C2_Final/51-1628837914_c2fe_4_C2FEN07000_041_Mar_29_2022_09_07_56.tar.gz</t>
  </si>
  <si>
    <t>/pic/projects/goc/submission-manager/submission-manager-tmp//hhijazi/51-1628837914_c2fe_4//C2FEN07000_output41</t>
  </si>
  <si>
    <t>/pic/dtn/arpacomp/C2_Final/51-1628837914_c2fe_4_C2FEN07000_041_Mar_29_2022_09_07_56.tar.gz</t>
  </si>
  <si>
    <t>51-1628837914_c2fe_4_C2FEN07000_041_Mar_29_2022_09_07_56.tar.gz</t>
  </si>
  <si>
    <t>https://dtn2.pnl.gov/arpacomp//C2_Final/51-1628837914_c2fe_4_C2FEN07000_023_Mar_29_2022_09_07_33.tar.gz</t>
  </si>
  <si>
    <t>/pic/projects/goc/submission-manager/submission-manager-tmp//hhijazi/51-1628837914_c2fe_4//C2FEN07000_output23</t>
  </si>
  <si>
    <t>/pic/dtn/arpacomp/C2_Final/51-1628837914_c2fe_4_C2FEN07000_023_Mar_29_2022_09_07_33.tar.gz</t>
  </si>
  <si>
    <t>51-1628837914_c2fe_4_C2FEN07000_023_Mar_29_2022_09_07_33.tar.gz</t>
  </si>
  <si>
    <t>https://dtn2.pnl.gov/arpacomp//C2_Final/51-1628837914_c2fe_4_C2FEN07000_016_Mar_29_2022_09_06_17.tar.gz</t>
  </si>
  <si>
    <t>/pic/dtn/arpacomp/C2_Final/51-1628837914_c2fe_4_C2FEN07000_016_Mar_29_2022_09_06_17.tar.gz</t>
  </si>
  <si>
    <t>51-1628837914_c2fe_4_C2FEN07000_016_Mar_29_2022_09_06_17.tar.gz</t>
  </si>
  <si>
    <t>https://dtn2.pnl.gov/arpacomp//C2_Final/51-1628837914_c2fe_4_C2FEN07000_013_Mar_29_2022_09_05_35.tar.gz</t>
  </si>
  <si>
    <t>/pic/dtn/arpacomp/C2_Final/51-1628837914_c2fe_4_C2FEN07000_013_Mar_29_2022_09_05_35.tar.gz</t>
  </si>
  <si>
    <t>51-1628837914_c2fe_4_C2FEN07000_013_Mar_29_2022_09_05_35.tar.gz</t>
  </si>
  <si>
    <t>https://dtn2.pnl.gov/arpacomp//C2_Final/51-1628837914_c2fe_4_C2FEN07000_010_Mar_29_2022_09_04_49.tar.gz</t>
  </si>
  <si>
    <t>/pic/dtn/arpacomp/C2_Final/51-1628837914_c2fe_4_C2FEN07000_010_Mar_29_2022_09_04_49.tar.gz</t>
  </si>
  <si>
    <t>51-1628837914_c2fe_4_C2FEN07000_010_Mar_29_2022_09_04_49.tar.gz</t>
  </si>
  <si>
    <t>https://dtn2.pnl.gov/arpacomp//C2_Final/51-1628837914_c2fe_4_C2FEN07000_011_Mar_29_2022_09_04_49.tar.gz</t>
  </si>
  <si>
    <t>/pic/projects/goc/submission-manager/submission-manager-tmp//hhijazi/51-1628837914_c2fe_4//C2FEN07000_output11</t>
  </si>
  <si>
    <t>/pic/dtn/arpacomp/C2_Final/51-1628837914_c2fe_4_C2FEN07000_011_Mar_29_2022_09_04_49.tar.gz</t>
  </si>
  <si>
    <t>51-1628837914_c2fe_4_C2FEN07000_011_Mar_29_2022_09_04_49.tar.gz</t>
  </si>
  <si>
    <t>C2FEN10480_output7_Apr_02_2022_12_59_57.tar.gz</t>
  </si>
  <si>
    <t>C2FEN10480_output7_Apr_02_2022_22_52_31.tar.gz</t>
  </si>
  <si>
    <t>C2FEN10480_output8_Apr_03_2022_19_00_04.tar.gz</t>
  </si>
  <si>
    <t>https://dtn2.pnl.gov/arpacomp//C2_Final/51-1628837914_c2fe_4_C2FEN10480_008_Apr_03_2022_18_58_52.tar.gz</t>
  </si>
  <si>
    <t>/pic/dtn/arpacomp/C2_Final/51-1628837914_c2fe_4_C2FEN10480_008_Apr_03_2022_18_58_52.tar.gz</t>
  </si>
  <si>
    <t>51-1628837914_c2fe_4_C2FEN10480_008_Apr_03_2022_18_58_52.tar.gz</t>
  </si>
  <si>
    <t>https://dtn2.pnl.gov/arpacomp//C2_Final/51-1628837914_c2fe_4_C2FEN10480_007_Apr_02_2022_22_51_17.tar.gz</t>
  </si>
  <si>
    <t>/pic/dtn/arpacomp/C2_Final/51-1628837914_c2fe_4_C2FEN10480_007_Apr_02_2022_22_51_17.tar.gz</t>
  </si>
  <si>
    <t>51-1628837914_c2fe_4_C2FEN10480_007_Apr_02_2022_22_51_17.tar.gz</t>
  </si>
  <si>
    <t>C2FEN10480_output17_Apr_05_2022_10_13_45.tar.gz</t>
  </si>
  <si>
    <t>C2FEN02312_output3_Apr_04_2022_14_39_09.tar.gz</t>
  </si>
  <si>
    <t>C2FEN02312_output3_Apr_04_2022_15_34_45.tar.gz</t>
  </si>
  <si>
    <t>C2FEN02312_output21_Apr_04_2022_14_55_07.tar.gz</t>
  </si>
  <si>
    <t>C2FEN02312_output21_Apr_04_2022_15_03_08.tar.gz</t>
  </si>
  <si>
    <t>C2FEN02312_output40_Apr_04_2022_15_39_01.tar.gz</t>
  </si>
  <si>
    <t>C2FEN02020_output121_Apr_04_2022_12_45_36.tar.gz</t>
  </si>
  <si>
    <t>https://dtn2.pnl.gov/arpacomp//C2_Final/381-1628832145_c2fe_4_C2FEN02312_040_Apr_04_2022_15_38_43.tar.gz</t>
  </si>
  <si>
    <t>/pic/dtn/arpacomp/C2_Final/381-1628832145_c2fe_4_C2FEN02312_040_Apr_04_2022_15_38_43.tar.gz</t>
  </si>
  <si>
    <t>381-1628832145_c2fe_4_C2FEN02312_040_Apr_04_2022_15_38_43.tar.gz</t>
  </si>
  <si>
    <t>https://dtn2.pnl.gov/arpacomp//C2_Final/51-1628837914_c2fe_4_C2FEN10480_017_Apr_05_2022_10_12_32.tar.gz</t>
  </si>
  <si>
    <t>/pic/dtn/arpacomp/C2_Final/51-1628837914_c2fe_4_C2FEN10480_017_Apr_05_2022_10_12_32.tar.gz</t>
  </si>
  <si>
    <t>51-1628837914_c2fe_4_C2FEN10480_017_Apr_05_2022_10_12_32.tar.gz</t>
  </si>
  <si>
    <t>weeks on top by previous team &gt; weeks on top of current team</t>
  </si>
  <si>
    <t>C2FEN10480_output9_Apr_05_2022_23_45_15.tar.gz</t>
  </si>
  <si>
    <t>C2FEN10480_output9_Apr_06_2022_00_38_04.tar.gz</t>
  </si>
  <si>
    <t>C2FEN10480_output9_Apr_06_2022_01_17_03.tar.gz</t>
  </si>
  <si>
    <t>https://dtn2.pnl.gov/arpacomp//C2_Final/51-1628837914_c2fe_4_C2FEN10480_009_Apr_06_2022_01_15_50.tar.gz</t>
  </si>
  <si>
    <t>/pic/dtn/arpacomp/C2_Final/51-1628837914_c2fe_4_C2FEN10480_009_Apr_06_2022_01_15_50.tar.gz</t>
  </si>
  <si>
    <t>51-1628837914_c2fe_4_C2FEN10480_009_Apr_06_2022_01_15_50.tar.gz</t>
  </si>
  <si>
    <t>C2FEN03288_output43_Apr_11_2022_11_18_06.tar.gz</t>
  </si>
  <si>
    <t>C2FEN04200_output14_Apr_11_2022_13_29_17.tar.gz</t>
  </si>
  <si>
    <t>C2FEN04200_output56_Apr_11_2022_13_29_12.tar.gz</t>
  </si>
  <si>
    <t>C2FEN04200_output57_Apr_11_2022_13_29_15.tar.gz</t>
  </si>
  <si>
    <t>C2FEN19402_output6_Apr_11_2022_14_01_38.tar.gz</t>
  </si>
  <si>
    <t>C2FEN00617_output62_</t>
  </si>
  <si>
    <t>C2FEN08718_output11_Apr_12_2022_17_02_57.tar.gz</t>
  </si>
  <si>
    <t>upload time</t>
  </si>
  <si>
    <t>https://dtn2.pnl.gov/arpacomp//C2_Final/51-1628837914_c2fe_4_C2FEN08718_011_Apr_12_2022_17_02_11.tar.gz</t>
  </si>
  <si>
    <t>/pic/projects/goc/submission-manager/submission-manager-tmp//hhijazi/51-1628837914_c2fe_4//C2FEN08718_output11</t>
  </si>
  <si>
    <t>/pic/dtn/arpacomp/C2_Final/51-1628837914_c2fe_4_C2FEN08718_011_Apr_12_2022_17_02_11.tar.gz</t>
  </si>
  <si>
    <t>51-1628837914_c2fe_4_C2FEN08718_011_Apr_12_2022_17_02_11.tar.gz</t>
  </si>
  <si>
    <t>https://dtn2.pnl.gov/arpacomp//C2_Final/51-1628837914_c2fe_4_C2FEN19402_006_Apr_11_2022_13_59_43.tar.gz</t>
  </si>
  <si>
    <t>/pic/projects/goc/submission-manager/submission-manager-tmp//hhijazi/51-1628837914_c2fe_4//C2FEN19402_output6_2022_04_11_15_51_28_316418953</t>
  </si>
  <si>
    <t>/pic/dtn/arpacomp/C2_Final/51-1628837914_c2fe_4_C2FEN19402_006_Apr_11_2022_13_59_43.tar.gz</t>
  </si>
  <si>
    <t>51-1628837914_c2fe_4_C2FEN19402_006_Apr_11_2022_13_59_43.tar.gz</t>
  </si>
  <si>
    <t>https://dtn2.pnl.gov/arpacomp//C2_Final/51-1628837914_c2fe_4_C2FEN04200_014_Apr_11_2022_13_28_57.tar.gz</t>
  </si>
  <si>
    <t>/pic/projects/goc/submission-manager/submission-manager-tmp//hhijazi/51-1628837914_c2fe_4//C2FEN04200_output14</t>
  </si>
  <si>
    <t>/pic/dtn/arpacomp/C2_Final/51-1628837914_c2fe_4_C2FEN04200_014_Apr_11_2022_13_28_57.tar.gz</t>
  </si>
  <si>
    <t>51-1628837914_c2fe_4_C2FEN04200_014_Apr_11_2022_13_28_57.tar.gz</t>
  </si>
  <si>
    <t>https://dtn2.pnl.gov/arpacomp//C2_Final/51-1628837914_c2fe_4_C2FEN04200_057_Apr_11_2022_13_28_57.tar.gz</t>
  </si>
  <si>
    <t>/pic/dtn/arpacomp/C2_Final/51-1628837914_c2fe_4_C2FEN04200_057_Apr_11_2022_13_28_57.tar.gz</t>
  </si>
  <si>
    <t>51-1628837914_c2fe_4_C2FEN04200_057_Apr_11_2022_13_28_57.tar.gz</t>
  </si>
  <si>
    <t>https://dtn2.pnl.gov/arpacomp//C2_Final/51-1628837914_c2fe_4_C2FEN04200_056_Apr_11_2022_13_28_54.tar.gz</t>
  </si>
  <si>
    <t>/pic/dtn/arpacomp/C2_Final/51-1628837914_c2fe_4_C2FEN04200_056_Apr_11_2022_13_28_54.tar.gz</t>
  </si>
  <si>
    <t>51-1628837914_c2fe_4_C2FEN04200_056_Apr_11_2022_13_28_54.tar.gz</t>
  </si>
  <si>
    <t>C2FEN03288_output43_</t>
  </si>
  <si>
    <t>Best current upload</t>
  </si>
  <si>
    <t>C2FEN02020_output134_</t>
  </si>
  <si>
    <r>
      <t xml:space="preserve">C2FEN03288_output43.tar.gz    </t>
    </r>
    <r>
      <rPr>
        <sz val="12"/>
        <color rgb="FFFF0000"/>
        <rFont val="Calibri (Body)"/>
      </rPr>
      <t>00:07 email</t>
    </r>
  </si>
  <si>
    <t>best weeks</t>
  </si>
  <si>
    <t>ID</t>
  </si>
  <si>
    <t>C2FEN02312_output3_Apr_19_2022_01_55_04.tar.gz</t>
  </si>
  <si>
    <t>C2FEN02020_output121_Apr_19_2022_17_24_33.tar.gz</t>
  </si>
  <si>
    <t>https://dtn2.pnl.gov/arpacomp//C2_Final/51-1628837914_c2fe_4_C2FEN02020_121_Apr_19_2022_17_24_18.tar.gz</t>
  </si>
  <si>
    <t>/pic/dtn/arpacomp/C2_Final/51-1628837914_c2fe_4_C2FEN02020_121_Apr_19_2022_17_24_18.tar.gz</t>
  </si>
  <si>
    <t>51-1628837914_c2fe_4_C2FEN02020_121_Apr_19_2022_17_24_18.tar.gz</t>
  </si>
  <si>
    <t>Va Tech upload date</t>
  </si>
  <si>
    <t>GravityX upload date</t>
  </si>
  <si>
    <t>Artelys upload date</t>
  </si>
  <si>
    <t>C2FEN02312_output18_Apr_21_2022_07_24_52.tar.gz</t>
  </si>
  <si>
    <t>max &lt;1</t>
  </si>
  <si>
    <t>C2FEN02312_output21_Apr_21_2022_21_25_18.tar.gz</t>
  </si>
  <si>
    <t>Approved</t>
  </si>
  <si>
    <t>First upload</t>
  </si>
  <si>
    <t>C2FEN00617_output24.tar.gz</t>
  </si>
  <si>
    <t>skipped</t>
  </si>
  <si>
    <t>C2FEN19402_output10_Apr_26_2022_09_55_21.tar.gz</t>
  </si>
  <si>
    <t>https://dtn2.pnl.gov/arpacomp//C2_Final/51-1628837914_c2fe_4_C2FEN02312_021_Apr_21_2022_21_25_01.tar.gz</t>
  </si>
  <si>
    <t>/pic/projects/goc/submission-manager/submission-manager-tmp//hhijazi/51-1628837914_c2fe_4//C2FEN02312_output21</t>
  </si>
  <si>
    <t>/pic/dtn/arpacomp/C2_Final/51-1628837914_c2fe_4_C2FEN02312_021_Apr_21_2022_21_25_01.tar.gz</t>
  </si>
  <si>
    <t>51-1628837914_c2fe_4_C2FEN02312_021_Apr_21_2022_21_25_01.tar.gz</t>
  </si>
  <si>
    <t>https://dtn2.pnl.gov/arpacomp//C2_Final/51-1628837914_c2fe_4_C2FEN19402_010_Apr_26_2022_09_54_05.tar.gz</t>
  </si>
  <si>
    <t>/pic/dtn/arpacomp/C2_Final/51-1628837914_c2fe_4_C2FEN19402_010_Apr_26_2022_09_54_05.tar.gz</t>
  </si>
  <si>
    <t>51-1628837914_c2fe_4_C2FEN19402_010_Apr_26_2022_09_54_05.tar.gz</t>
  </si>
  <si>
    <t>C2FEN19402_output69_May_02_2022_18_05_25.tar.gz</t>
  </si>
  <si>
    <t>https://dtn2.pnl.gov/arpacomp//C2_Final/51-1628837914_c2fe_4_C2FEN19402_069_May_02_2022_18_04_04.tar.gz</t>
  </si>
  <si>
    <t>/pic/dtn/arpacomp/C2_Final/51-1628837914_c2fe_4_C2FEN19402_069_May_02_2022_18_04_04.tar.gz</t>
  </si>
  <si>
    <t>51-1628837914_c2fe_4_C2FEN19402_069_May_02_2022_18_04_04.tar.gz</t>
  </si>
  <si>
    <t>avg improv.</t>
  </si>
  <si>
    <t>&gt;.01</t>
  </si>
  <si>
    <t>=min</t>
  </si>
  <si>
    <t>C2FEN04200_output55_May_03_2022_15_42_31.tar.gz</t>
  </si>
  <si>
    <t>https://dtn2.pnl.gov/arpacomp//C2_Final/51-1628837914_c2fe_4_C2FEN04200_055_May_03_2022_15_42_13.tar.gz</t>
  </si>
  <si>
    <t>/pic/dtn/arpacomp/C2_Final/51-1628837914_c2fe_4_C2FEN04200_055_May_03_2022_15_42_13.tar.gz</t>
  </si>
  <si>
    <t>51-1628837914_c2fe_4_C2FEN04200_055_May_03_2022_15_42_13.tar.gz</t>
  </si>
  <si>
    <t>all</t>
  </si>
  <si>
    <t>C2FEN03970_output22_May_04_2022_06_43_52.tar.gz</t>
  </si>
  <si>
    <t>https://dtn2.pnl.gov/arpacomp//C2_Final/51-1628837914_c2fe_4_C2FEN03970_022_May_04_2022_06_43_29.tar.gz</t>
  </si>
  <si>
    <t>/pic/projects/goc/submission-manager/submission-manager-tmp//hhijazi/51-1628837914_c2fe_4//C2FEN03970_output22</t>
  </si>
  <si>
    <t>/pic/dtn/arpacomp/C2_Final/51-1628837914_c2fe_4_C2FEN03970_022_May_04_2022_06_43_29.tar.gz</t>
  </si>
  <si>
    <t>51-1628837914_c2fe_4_C2FEN03970_022_May_04_2022_06_43_29.tar.gz</t>
  </si>
  <si>
    <t>Improvement</t>
  </si>
  <si>
    <t>=max</t>
  </si>
  <si>
    <t>C2FEN19402_output77_May_06_2022_12_18_15.tar.gz</t>
  </si>
  <si>
    <t>https://dtn2.pnl.gov/arpacomp//C2_Final/51-1628837914_c2fe_4_C2FEN19402_077_May_06_2022_12_17_00.tar.gz</t>
  </si>
  <si>
    <t>/pic/dtn/arpacomp/C2_Final/51-1628837914_c2fe_4_C2FEN19402_077_May_06_2022_12_17_00.tar.gz</t>
  </si>
  <si>
    <t>51-1628837914_c2fe_4_C2FEN19402_077_May_06_2022_12_17_00.tar.gz</t>
  </si>
  <si>
    <t>&gt;1%</t>
  </si>
  <si>
    <t>0.01% - 0.1%</t>
  </si>
  <si>
    <t>Count</t>
  </si>
  <si>
    <t>C2FEN07000_output22_May_28_2022_19_24_23.tar.gz</t>
  </si>
  <si>
    <t>C2FEN08718_output20_May_28_2022_19_33_59.tar.gz</t>
  </si>
  <si>
    <t>C2FEN12209_output88_May_28_2022_19_22_50.tar.gz</t>
  </si>
  <si>
    <t>C2FEN12209_output96_May_29_2022_16_14_13.tar.gz</t>
  </si>
  <si>
    <t>missing from 5/30 csv</t>
  </si>
  <si>
    <t>C2FEN17700_output115_May_31_2022_00_21_36.tar.gz</t>
  </si>
  <si>
    <t>C2FEN12209_output97_May_30_2022_21_28_45.tar.gz</t>
  </si>
  <si>
    <t>r</t>
  </si>
  <si>
    <t>https://dtn2.pnl.gov/arpacomp//C2_Final/51-1628837914_c2fe_4_C2FEN07000_022_May_30_2022_20_10_38.tar.gz</t>
  </si>
  <si>
    <t>/pic/projects/goc/submission-manager/submission-manager-tmp//hhijazi/51-1628837914_c2fe_4//C2FEN07000_output22</t>
  </si>
  <si>
    <t>/pic/dtn/arpacomp/C2_Final/51-1628837914_c2fe_4_C2FEN07000_022_May_30_2022_20_10_38.tar.gz</t>
  </si>
  <si>
    <t>51-1628837914_c2fe_4_C2FEN07000_022_May_30_2022_20_10_38.tar.gz</t>
  </si>
  <si>
    <t>https://dtn2.pnl.gov/arpacomp//C2_Final/51-1628837914_c2fe_4_C2FEN08718_020_May_30_2022_20_19_17.tar.gz</t>
  </si>
  <si>
    <t>/pic/dtn/arpacomp/C2_Final/51-1628837914_c2fe_4_C2FEN08718_020_May_30_2022_20_19_17.tar.gz</t>
  </si>
  <si>
    <t>51-1628837914_c2fe_4_C2FEN08718_020_May_30_2022_20_19_17.tar.gz</t>
  </si>
  <si>
    <t>https://dtn2.pnl.gov/arpacomp//C2_Final/51-1628837914_c2fe_4_C2FEN12209_088_May_30_2022_20_12_47.tar.gz</t>
  </si>
  <si>
    <t>/pic/dtn/arpacomp/C2_Final/51-1628837914_c2fe_4_C2FEN12209_088_May_30_2022_20_12_47.tar.gz</t>
  </si>
  <si>
    <t>51-1628837914_c2fe_4_C2FEN12209_088_May_30_2022_20_12_47.tar.gz</t>
  </si>
  <si>
    <t>https://dtn2.pnl.gov/arpacomp//C2_Final/51-1628837914_c2fe_4_C2FEN12209_097_May_30_2022_21_28_09.tar.gz</t>
  </si>
  <si>
    <t>/pic/dtn/arpacomp/C2_Final/51-1628837914_c2fe_4_C2FEN12209_097_May_30_2022_21_28_09.tar.gz</t>
  </si>
  <si>
    <t>51-1628837914_c2fe_4_C2FEN12209_097_May_30_2022_21_28_09.tar.gz</t>
  </si>
  <si>
    <t>https://dtn2.pnl.gov/arpacomp//C2_Final/51-1628837914_c2fe_4_C2FEN17700_115_May_31_2022_00_21_20.tar.gz</t>
  </si>
  <si>
    <t>/pic/dtn/arpacomp/C2_Final/51-1628837914_c2fe_4_C2FEN17700_115_May_31_2022_00_21_20.tar.gz</t>
  </si>
  <si>
    <t>51-1628837914_c2fe_4_C2FEN17700_115_May_31_2022_00_21_20.tar.gz</t>
  </si>
  <si>
    <t>C2FEN19402_output95_Jun_06_2022_16_38_03.tar.gz</t>
  </si>
  <si>
    <t>C2FEN08718_output10_Jun_09_2022_12_22_44.tar.gz</t>
  </si>
  <si>
    <t>C2FEN31777_output11_Jun_09_2022_23_32_33.tar.gz</t>
  </si>
  <si>
    <t>C2FEN31777_output12_Jun_10_2022_14_06_55.tar.gz</t>
  </si>
  <si>
    <t>C2FEN31777_output19_Jun_22_2022_12_08_15.tar.gz</t>
  </si>
  <si>
    <t>C2FEN31777_output51_Jun_23_2022_05_00_56.tar.gz</t>
  </si>
  <si>
    <t>C2FEN04601_output105_Jun_27_2022_16_24_02.tar.gz</t>
  </si>
  <si>
    <t>% Objective better than C2 team</t>
  </si>
  <si>
    <t>C2FEN06100_output21_Jun_27_2022_22_09_17.tar.gz</t>
  </si>
  <si>
    <t>C2FEN06100_output26_Jun_28_2022_07_11_50.tar.gz</t>
  </si>
  <si>
    <t>C2FEN31777_output15_Jul_12_2022_08_11_45.tar.gz</t>
  </si>
  <si>
    <t>BIgwood upload date</t>
  </si>
  <si>
    <t>Bigwood tar</t>
  </si>
  <si>
    <t>C2FEN06100_output49_Jun_28_2022_09_57_07.tar.gz</t>
  </si>
  <si>
    <t>GravityX max</t>
  </si>
  <si>
    <t>BW</t>
  </si>
  <si>
    <t>Best switches
 base line</t>
  </si>
  <si>
    <t>Best switches
 base xfmr</t>
  </si>
  <si>
    <t>Best switches
 ctg line</t>
  </si>
  <si>
    <t>Best switches
 ctg xfmr</t>
  </si>
  <si>
    <t>C2FEN02312_output3_Jul_20_2022_12_02_27.tar.gz</t>
  </si>
  <si>
    <t>C2FEN02312_output3_</t>
  </si>
  <si>
    <r>
      <t xml:space="preserve">C2 Prev. Team </t>
    </r>
    <r>
      <rPr>
        <b/>
        <sz val="12"/>
        <color theme="1"/>
        <rFont val="Calibri"/>
        <family val="2"/>
      </rPr>
      <t>Objective</t>
    </r>
  </si>
  <si>
    <t>C2FEN06100_output9_.tar.gz</t>
  </si>
  <si>
    <t>C2FEN02020_output25_Aug_02_2022_08_41_35.tar.gz</t>
  </si>
  <si>
    <t>C2FEN02020_output260_Aug_02_2022_08_48_50.tar.gz</t>
  </si>
  <si>
    <t>C2FEN00617_output5_Aug_01_2022_10_49_30.tar.gz</t>
  </si>
  <si>
    <t>C2FEN00617_output17_Aug_01_2022_10_46_34.tar.gz</t>
  </si>
  <si>
    <t>C2FEN00617_output24_Aug_01_2022_10_47_13.tar.gz</t>
  </si>
  <si>
    <t>C2FEN00617_output62_Aug_01_2022_10_48_22.tar.gz</t>
  </si>
  <si>
    <t>C2FEN00617_output73_Aug_01_2022_10_47_45.tar.gz</t>
  </si>
  <si>
    <t>0.001% - 0.01%</t>
  </si>
  <si>
    <t>&lt;0.001%</t>
  </si>
  <si>
    <t>Total MoM values</t>
  </si>
  <si>
    <t>Model</t>
  </si>
  <si>
    <t>487-1628820803_c2fe</t>
  </si>
  <si>
    <t>executable</t>
  </si>
  <si>
    <t>N 1</t>
  </si>
  <si>
    <t>https://dtn2.pnl.gov/arpacomp//C2_Final/487-1628820803_c2fe_4_C2FEN00617_024_Aug_01_2022_10_47_00.tar.gz</t>
  </si>
  <si>
    <t>/pic/projects/goc/submission-manager/submission-manager-tmp//GOT-BSI-OPF/487-1628820803_c2fe_4//C2FEN00617_output24</t>
  </si>
  <si>
    <t>/pic/dtn/arpacomp/C2_Final/487-1628820803_c2fe_4_C2FEN00617_024_Aug_01_2022_10_47_00.tar.gz</t>
  </si>
  <si>
    <t>487-1628820803_c2fe_4_C2FEN00617_024_Aug_01_2022_10_47_00.tar.gz</t>
  </si>
  <si>
    <t>https://dtn2.pnl.gov/arpacomp//C2_Final/487-1628820803_c2fe_4_C2FEN00617_062_Aug_01_2022_10_48_10.tar.gz</t>
  </si>
  <si>
    <t>/pic/projects/goc/submission-manager/submission-manager-tmp//GOT-BSI-OPF/487-1628820803_c2fe_4//C2FEN00617_output62</t>
  </si>
  <si>
    <t>/pic/dtn/arpacomp/C2_Final/487-1628820803_c2fe_4_C2FEN00617_062_Aug_01_2022_10_48_10.tar.gz</t>
  </si>
  <si>
    <t>487-1628820803_c2fe_4_C2FEN00617_062_Aug_01_2022_10_48_10.tar.gz</t>
  </si>
  <si>
    <t>/pic/projects/goc/submission-manager/submission-manager-tmp//hhijazi/51-1628837914_c2fe_4//C2FEN02312_output18</t>
  </si>
  <si>
    <t>/pic/dtn/arpacomp/C2_Final/51-1628837914_c2fe_4_C2FEN02312_018_Apr_21_2022_07_24_35.tar.gz</t>
  </si>
  <si>
    <t>51-1628837914_c2fe_4_C2FEN02312_018_Apr_21_2022_07_24_35.tar.gz</t>
  </si>
  <si>
    <t>https://dtn2.pnl.gov/arpacomp//C2_Final/51-1628837914_c2fe_4_C2FEN04601_105_Jun_27_2022_16_23_15.tar.gz</t>
  </si>
  <si>
    <t>/pic/projects/goc/submission-manager/submission-manager-tmp//hhijazi/51-1628837914_c2fe_4//C2FEN04601_output105</t>
  </si>
  <si>
    <t>/pic/dtn/arpacomp/C2_Final/51-1628837914_c2fe_4_C2FEN04601_105_Jun_27_2022_16_23_15.tar.gz</t>
  </si>
  <si>
    <t>51-1628837914_c2fe_4_C2FEN04601_105_Jun_27_2022_16_23_15.tar.gz</t>
  </si>
  <si>
    <t>https://dtn2.pnl.gov/arpacomp//C2_Final/51-1628837914_c2fe_4_C2FEN06100_009_Aug_01_2022_10_42_25.tar.gz</t>
  </si>
  <si>
    <t>/pic/projects/goc/submission-manager/submission-manager-tmp//hhijazi/51-1628837914_c2fe_4//C2FEN06100_output9</t>
  </si>
  <si>
    <t>/pic/dtn/arpacomp/C2_Final/51-1628837914_c2fe_4_C2FEN06100_009_Aug_01_2022_10_42_25.tar.gz</t>
  </si>
  <si>
    <t>51-1628837914_c2fe_4_C2FEN06100_009_Aug_01_2022_10_42_25.tar.gz</t>
  </si>
  <si>
    <t>https://dtn2.pnl.gov/arpacomp//C2_Final/51-1628837914_c2fe_4_C2FEN06100_021_Jun_27_2022_22_09_03.tar.gz</t>
  </si>
  <si>
    <t>/pic/projects/goc/submission-manager/submission-manager-tmp//hhijazi/51-1628837914_c2fe_4//C2FEN06100_output21</t>
  </si>
  <si>
    <t>/pic/dtn/arpacomp/C2_Final/51-1628837914_c2fe_4_C2FEN06100_021_Jun_27_2022_22_09_03.tar.gz</t>
  </si>
  <si>
    <t>51-1628837914_c2fe_4_C2FEN06100_021_Jun_27_2022_22_09_03.tar.gz</t>
  </si>
  <si>
    <t>https://dtn2.pnl.gov/arpacomp//C2_Final/51-1628837914_c2fe_4_C2FEN06100_049_Jun_28_2022_09_56_52.tar.gz</t>
  </si>
  <si>
    <t>/pic/projects/goc/submission-manager/submission-manager-tmp//hhijazi/51-1628837914_c2fe_4//C2FEN06100_output49</t>
  </si>
  <si>
    <t>/pic/dtn/arpacomp/C2_Final/51-1628837914_c2fe_4_C2FEN06100_049_Jun_28_2022_09_56_52.tar.gz</t>
  </si>
  <si>
    <t>51-1628837914_c2fe_4_C2FEN06100_049_Jun_28_2022_09_56_52.tar.gz</t>
  </si>
  <si>
    <t>https://dtn2.pnl.gov/arpacomp//C2_Final/51-1628837914_c2fe_4_C2FEN08718_010_Jun_09_2022_12_22_08.tar.gz</t>
  </si>
  <si>
    <t>/pic/dtn/arpacomp/C2_Final/51-1628837914_c2fe_4_C2FEN08718_010_Jun_09_2022_12_22_08.tar.gz</t>
  </si>
  <si>
    <t>51-1628837914_c2fe_4_C2FEN08718_010_Jun_09_2022_12_22_08.tar.gz</t>
  </si>
  <si>
    <t>https://dtn2.pnl.gov/arpacomp//C2_Final/51-1628837914_c2fe_4_C2FEN19402_095_Jun_06_2022_16_36_41.tar.gz</t>
  </si>
  <si>
    <t>/pic/dtn/arpacomp/C2_Final/51-1628837914_c2fe_4_C2FEN19402_095_Jun_06_2022_16_36_41.tar.gz</t>
  </si>
  <si>
    <t>51-1628837914_c2fe_4_C2FEN19402_095_Jun_06_2022_16_36_41.tar.gz</t>
  </si>
  <si>
    <t>https://dtn2.pnl.gov/arpacomp//C2_Final/51-1628837914_c2fe_4_C2FEN31777_011_Jun_09_2022_23_32_01.tar.gz</t>
  </si>
  <si>
    <t>/pic/dtn/arpacomp/C2_Final/51-1628837914_c2fe_4_C2FEN31777_011_Jun_09_2022_23_32_01.tar.gz</t>
  </si>
  <si>
    <t>51-1628837914_c2fe_4_C2FEN31777_011_Jun_09_2022_23_32_01.tar.gz</t>
  </si>
  <si>
    <t>https://dtn2.pnl.gov/arpacomp//C2_Final/51-1628837914_c2fe_4_C2FEN31777_012_Jun_10_2022_14_06_24.tar.gz</t>
  </si>
  <si>
    <t>/pic/projects/goc/submission-manager/submission-manager-tmp//hhijazi/51-1628837914_c2fe_4//C2FEN31777_output12</t>
  </si>
  <si>
    <t>/pic/dtn/arpacomp/C2_Final/51-1628837914_c2fe_4_C2FEN31777_012_Jun_10_2022_14_06_24.tar.gz</t>
  </si>
  <si>
    <t>51-1628837914_c2fe_4_C2FEN31777_012_Jun_10_2022_14_06_24.tar.gz</t>
  </si>
  <si>
    <t>https://dtn2.pnl.gov/arpacomp//C2_Final/51-1628837914_c2fe_4_C2FEN31777_015_Jul_12_2022_08_11_14.tar.gz</t>
  </si>
  <si>
    <t>/pic/projects/goc/submission-manager/submission-manager-tmp//hhijazi/51-1628837914_c2fe_4//C2FEN31777_output15</t>
  </si>
  <si>
    <t>/pic/dtn/arpacomp/C2_Final/51-1628837914_c2fe_4_C2FEN31777_015_Jul_12_2022_08_11_14.tar.gz</t>
  </si>
  <si>
    <t>51-1628837914_c2fe_4_C2FEN31777_015_Jul_12_2022_08_11_14.tar.gz</t>
  </si>
  <si>
    <t>https://dtn2.pnl.gov/arpacomp//C2_Final/51-1628837914_c2fe_4_C2FEN31777_019_Jun_22_2022_12_07_43.tar.gz</t>
  </si>
  <si>
    <t>/pic/projects/goc/submission-manager/submission-manager-tmp//hhijazi/51-1628837914_c2fe_4//C2FEN31777_output19</t>
  </si>
  <si>
    <t>/pic/dtn/arpacomp/C2_Final/51-1628837914_c2fe_4_C2FEN31777_019_Jun_22_2022_12_07_43.tar.gz</t>
  </si>
  <si>
    <t>51-1628837914_c2fe_4_C2FEN31777_019_Jun_22_2022_12_07_43.tar.gz</t>
  </si>
  <si>
    <t>https://dtn2.pnl.gov/arpacomp//C2_Final/51-1628837914_c2fe_4_C2FEN31777_051_Jun_23_2022_05_00_25.tar.gz</t>
  </si>
  <si>
    <t>/pic/projects/goc/submission-manager/submission-manager-tmp//hhijazi/51-1628837914_c2fe_4//C2FEN31777_output51</t>
  </si>
  <si>
    <t>/pic/dtn/arpacomp/C2_Final/51-1628837914_c2fe_4_C2FEN31777_051_Jun_23_2022_05_00_25.tar.gz</t>
  </si>
  <si>
    <t>51-1628837914_c2fe_4_C2FEN31777_051_Jun_23_2022_05_00_25.tar.gz</t>
  </si>
  <si>
    <t>GOT-BSI-OPF, MoM</t>
  </si>
  <si>
    <t>C2FEN02312_output3_Aug_07_2022_15_31_15.tar.gz</t>
  </si>
  <si>
    <t>https://dtn2.pnl.gov/arpacomp//C2_Final/51-1628837914_c2fe_4_C2FEN02312_003_Aug_07_2022_15_30_59.tar.gz</t>
  </si>
  <si>
    <t>/pic/dtn/arpacomp/C2_Final/51-1628837914_c2fe_4_C2FEN02312_003_Aug_07_2022_15_30_59.tar.gz</t>
  </si>
  <si>
    <t>51-1628837914_c2fe_4_C2FEN02312_003_Aug_07_2022_15_30_59.tar.gz</t>
  </si>
  <si>
    <t>https://dtn2.pnl.gov/arpacomp//C2_Final/51-1628837914_c2fe_4_C2FEN02312_018_Apr_21_2022_07_24_35.tar.gz</t>
  </si>
  <si>
    <t>C2FEN02020_output134_Aug_09_2022_07_21_04.tar.gz</t>
  </si>
  <si>
    <t>C2FEN02020_output262_Aug_09_2022_07_24_26.tar.gz</t>
  </si>
  <si>
    <t>% improve
over pre</t>
  </si>
  <si>
    <t>C2FEN12209_output96.tar.gz</t>
  </si>
  <si>
    <t>C2FEN08300_output166_Aug_11_2022_07_22_23.tar.gz</t>
  </si>
  <si>
    <t>C2FEN08300_output43_Aug_11_2022_12_13_42.tar.gz</t>
  </si>
  <si>
    <t>C2FEN08300_output13_Aug_11_2022_15_12_48.tar.gz</t>
  </si>
  <si>
    <t>C2FEN08300_output3_Aug_11_2022_22_26_33.tar.gz</t>
  </si>
  <si>
    <t>C2FEN08300_output12_Aug_14_2022_17_47_19.tar.gz</t>
  </si>
  <si>
    <t>C2FEN04601_output122_Aug_14_2022_17_54_12.tar.gz</t>
  </si>
  <si>
    <t>0.9% - 1%</t>
  </si>
  <si>
    <t>0.1% - 0.9%</t>
  </si>
  <si>
    <t>1% better Msgain</t>
  </si>
  <si>
    <t>C2FEN08300_output43_Aug_18_2022_15_14_17.tar.gz</t>
  </si>
  <si>
    <t>C2FEN04601_output122_Aug_21_2022_10_35_51.tar.gz</t>
  </si>
  <si>
    <t>C2FEN12209_output96_Aug_21_2022_10_35_18.tar.gz</t>
  </si>
  <si>
    <t>C2FEN04200_output60_Aug_25_2022_19_58_49.tar.gz</t>
  </si>
  <si>
    <t>C2FEN04200_output9_Aug_25_2022_12_36_13.tar.gz</t>
  </si>
  <si>
    <t>C2FEN03970_output23_Aug_25_2022_10_55_51.tar.gz</t>
  </si>
  <si>
    <t>C2FEN03288_output43_Aug_25_2022_10_58_13.tar.gz</t>
  </si>
  <si>
    <t>C2FEN03288_output35_Aug_25_2022_10_59_36.tar.gz</t>
  </si>
  <si>
    <t>C2FEN03288_output9_Aug_25_2022_10_58_20.tar.gz</t>
  </si>
  <si>
    <t>Best=Prev</t>
  </si>
  <si>
    <t>C2FEN08300_output3_Sep_01_2022_10_04_19.tar.gz</t>
  </si>
  <si>
    <t>C2FEN08300_output12_Sep_01_2022_10_04_17.tar.gz</t>
  </si>
  <si>
    <t>Powersense</t>
  </si>
  <si>
    <t>sarah@powersense.io</t>
  </si>
  <si>
    <t>C2FEN03970_output23_Sep_06_2022_13_11_42.tar.gz</t>
  </si>
  <si>
    <t>C2FEN03288_output9_Sep_06_2022_13_10_14.tar.gz</t>
  </si>
  <si>
    <t>C2FEN03288_output35_Sep_06_2022_13_11_19.tar.gz</t>
  </si>
  <si>
    <t>Pre. Best
MSgain</t>
  </si>
  <si>
    <t>Pre. Best Team</t>
  </si>
  <si>
    <t>Sarah Sadat</t>
  </si>
  <si>
    <t>Sayed Sadat</t>
  </si>
  <si>
    <t>Sarah Sadat &lt;sarah@powersense.io&gt;</t>
  </si>
  <si>
    <t>email@sayedsadat.com</t>
  </si>
  <si>
    <t>sadat.sarah@outlook.com</t>
  </si>
  <si>
    <t>GravityX
weeks</t>
  </si>
  <si>
    <t>GravityX
weeks
on list</t>
  </si>
  <si>
    <t>Best
Weeks
on List</t>
  </si>
  <si>
    <t>M&amp;H Grid Solutions Inc.</t>
  </si>
  <si>
    <t>weeks until MoM closes as of  10/19</t>
  </si>
  <si>
    <t>C2FEN06100_output26_Oct_26_2022_07_20_06.tar.gz</t>
  </si>
  <si>
    <t>Pre.
Pre. Best
Objective</t>
  </si>
  <si>
    <t>Pre. 
Pre. Best
MSgain</t>
  </si>
  <si>
    <t>Pre. Pre. Best Team</t>
  </si>
  <si>
    <t>Current
Best
MSgain</t>
  </si>
  <si>
    <t>Current
Best data
Objective</t>
  </si>
  <si>
    <t>Best Data Team</t>
  </si>
  <si>
    <t>Prev.
Best data
Objective</t>
  </si>
  <si>
    <t>C2FEN00617_output5_Oct_26_2022_10_20_23.tar.gz</t>
  </si>
  <si>
    <t>C2FEN00617_output17_Oct_26_2022_10_23_23.tar.gz</t>
  </si>
  <si>
    <t>C2FEN00617_output73_Oct_26_2022_10_21_04.tar.gz</t>
  </si>
  <si>
    <t>C2FEN02020_output25_Oct_26_2022_10_24_17.tar.gz</t>
  </si>
  <si>
    <t>C2FEN02020_output260_Oct_26_2022_10_23_20.tar.gz</t>
  </si>
  <si>
    <t>Best
Weeks 
on List</t>
  </si>
  <si>
    <t>Case Western upload date</t>
  </si>
  <si>
    <t>Case Western tar</t>
  </si>
  <si>
    <t>C2FEN02020_output25.tar.gz</t>
  </si>
  <si>
    <t>C2FEN02020_output262.tar.gz</t>
  </si>
  <si>
    <t>C2FEN02020_output260.tar.gz</t>
  </si>
  <si>
    <t>C2FEN02020_output134.tar.gz</t>
  </si>
  <si>
    <t>C2FEN02020_output121.tar.gz</t>
  </si>
  <si>
    <t>C2FEN04200_output9.tar.gz</t>
  </si>
  <si>
    <t>C2FEN04200_output10.tar.gz</t>
  </si>
  <si>
    <t>C2FEN04200_output14.tar.gz</t>
  </si>
  <si>
    <t>C2FEN04200_output55.tar.gz</t>
  </si>
  <si>
    <t>C2FEN04200_output60.tar.gz</t>
  </si>
  <si>
    <t>best</t>
  </si>
  <si>
    <t>Case Western</t>
  </si>
  <si>
    <t>C2FEN02020_output134_Aug_09_2022_07_25_59.tar.gz</t>
  </si>
  <si>
    <t>C2FEN02020_output134_Aug_09_2022_07_29_30.tar.gz</t>
  </si>
  <si>
    <t>C2FEN02020_output134_Aug_09_2022_07_38_31.tar.gz</t>
  </si>
  <si>
    <t>C2FEN02020_output134_Aug_09_2022_08_17_01.tar.gz</t>
  </si>
  <si>
    <t>C2FEN02020_output262_Aug_09_2022_07_28_31.tar.gz</t>
  </si>
  <si>
    <t>C2FEN02020_output262_Aug_09_2022_07_30_17.tar.gz</t>
  </si>
  <si>
    <t>C2FEN02020_output262_Aug_09_2022_07_54_22.tar.gz</t>
  </si>
  <si>
    <t>C2FEN03288_output9_Oct_31_2022_16_57_06.tar.gz</t>
  </si>
  <si>
    <t>C2FEN03288_output35_Oct_31_2022_16_57_11.tar.gz</t>
  </si>
  <si>
    <t>Total Submissions</t>
  </si>
  <si>
    <t>Best Result</t>
  </si>
  <si>
    <t>Longest</t>
  </si>
  <si>
    <t>Prizes</t>
  </si>
  <si>
    <t>Submitting Team</t>
  </si>
  <si>
    <t>Total</t>
  </si>
  <si>
    <t>https://dtn2.pnl.gov/arpacomp//C2_Final/51-1628837914_c2fe_4_C2FEN00617_005_Oct_26_2022_10_20_09.tar.gz</t>
  </si>
  <si>
    <t>/pic/dtn/arpacomp/C2_Final/51-1628837914_c2fe_4_C2FEN00617_005_Oct_26_2022_10_20_09.tar.gz</t>
  </si>
  <si>
    <t>51-1628837914_c2fe_4_C2FEN00617_005_Oct_26_2022_10_20_09.tar.gz</t>
  </si>
  <si>
    <t>https://dtn2.pnl.gov/arpacomp//C2_Final/51-1628837914_c2fe_4_C2FEN00617_017_Oct_26_2022_10_23_11.tar.gz</t>
  </si>
  <si>
    <t>/pic/dtn/arpacomp/C2_Final/51-1628837914_c2fe_4_C2FEN00617_017_Oct_26_2022_10_23_11.tar.gz</t>
  </si>
  <si>
    <t>51-1628837914_c2fe_4_C2FEN00617_017_Oct_26_2022_10_23_11.tar.gz</t>
  </si>
  <si>
    <t>https://dtn2.pnl.gov/arpacomp//C2_Final/51-1628837914_c2fe_4_C2FEN00617_073_Oct_26_2022_10_20_52.tar.gz</t>
  </si>
  <si>
    <t>/pic/dtn/arpacomp/C2_Final/51-1628837914_c2fe_4_C2FEN00617_073_Oct_26_2022_10_20_52.tar.gz</t>
  </si>
  <si>
    <t>51-1628837914_c2fe_4_C2FEN00617_073_Oct_26_2022_10_20_52.tar.gz</t>
  </si>
  <si>
    <t>https://dtn2.pnl.gov/arpacomp//C2_Final/51-1628837914_c2fe_4_C2FEN02020_025_Oct_26_2022_10_24_04.tar.gz</t>
  </si>
  <si>
    <t>/pic/dtn/arpacomp/C2_Final/51-1628837914_c2fe_4_C2FEN02020_025_Oct_26_2022_10_24_04.tar.gz</t>
  </si>
  <si>
    <t>51-1628837914_c2fe_4_C2FEN02020_025_Oct_26_2022_10_24_04.tar.gz</t>
  </si>
  <si>
    <t>https://dtn2.pnl.gov/arpacomp//C2_Final/487-1628820803_c2fe_4_C2FEN02020_134_Aug_09_2022_08_16_48.tar.gz</t>
  </si>
  <si>
    <t>/pic/projects/goc/submission-manager/submission-manager-tmp//GOT-BSI-OPF/487-1628820803_c2fe_4//C2FEN02020_output134</t>
  </si>
  <si>
    <t>/pic/dtn/arpacomp/C2_Final/487-1628820803_c2fe_4_C2FEN02020_134_Aug_09_2022_08_16_48.tar.gz</t>
  </si>
  <si>
    <t>487-1628820803_c2fe_4_C2FEN02020_134_Aug_09_2022_08_16_48.tar.gz</t>
  </si>
  <si>
    <t>https://dtn2.pnl.gov/arpacomp//C2_Final/51-1628837914_c2fe_4_C2FEN02020_260_Oct_26_2022_10_23_06.tar.gz</t>
  </si>
  <si>
    <t>/pic/projects/goc/submission-manager/submission-manager-tmp//hhijazi/51-1628837914_c2fe_4//C2FEN02020_output260</t>
  </si>
  <si>
    <t>/pic/dtn/arpacomp/C2_Final/51-1628837914_c2fe_4_C2FEN02020_260_Oct_26_2022_10_23_06.tar.gz</t>
  </si>
  <si>
    <t>51-1628837914_c2fe_4_C2FEN02020_260_Oct_26_2022_10_23_06.tar.gz</t>
  </si>
  <si>
    <t>https://dtn2.pnl.gov/arpacomp//C2_Final/487-1628820803_c2fe_4_C2FEN02020_262_Aug_09_2022_07_54_08.tar.gz</t>
  </si>
  <si>
    <t>/pic/projects/goc/submission-manager/submission-manager-tmp//GOT-BSI-OPF/487-1628820803_c2fe_4//C2FEN02020_output262</t>
  </si>
  <si>
    <t>/pic/dtn/arpacomp/C2_Final/487-1628820803_c2fe_4_C2FEN02020_262_Aug_09_2022_07_54_08.tar.gz</t>
  </si>
  <si>
    <t>487-1628820803_c2fe_4_C2FEN02020_262_Aug_09_2022_07_54_08.tar.gz</t>
  </si>
  <si>
    <t>https://dtn2.pnl.gov/arpacomp//C2_Final/487-1628820803_c2fe_4_C2FEN03288_009_Oct_31_2022_16_56_36.tar.gz</t>
  </si>
  <si>
    <t>/pic/projects/goc/submission-manager/submission-manager-tmp//GOT-BSI-OPF/487-1628820803_c2fe_4//C2FEN03288_output9</t>
  </si>
  <si>
    <t>/pic/dtn/arpacomp/C2_Final/487-1628820803_c2fe_4_C2FEN03288_009_Oct_31_2022_16_56_36.tar.gz</t>
  </si>
  <si>
    <t>487-1628820803_c2fe_4_C2FEN03288_009_Oct_31_2022_16_56_36.tar.gz</t>
  </si>
  <si>
    <t>https://dtn2.pnl.gov/arpacomp//C2_Final/487-1628820803_c2fe_4_C2FEN03288_035_Oct_31_2022_16_56_38.tar.gz</t>
  </si>
  <si>
    <t>/pic/projects/goc/submission-manager/submission-manager-tmp//GOT-BSI-OPF/487-1628820803_c2fe_4//C2FEN03288_output35</t>
  </si>
  <si>
    <t>/pic/dtn/arpacomp/C2_Final/487-1628820803_c2fe_4_C2FEN03288_035_Oct_31_2022_16_56_38.tar.gz</t>
  </si>
  <si>
    <t>487-1628820803_c2fe_4_C2FEN03288_035_Oct_31_2022_16_56_38.tar.gz</t>
  </si>
  <si>
    <t>https://dtn2.pnl.gov/arpacomp//C2_Final/51-1628837914_c2fe_4_C2FEN03288_043_Aug_25_2022_10_57_43.tar.gz</t>
  </si>
  <si>
    <t>/pic/dtn/arpacomp/C2_Final/51-1628837914_c2fe_4_C2FEN03288_043_Aug_25_2022_10_57_43.tar.gz</t>
  </si>
  <si>
    <t>51-1628837914_c2fe_4_C2FEN03288_043_Aug_25_2022_10_57_43.tar.gz</t>
  </si>
  <si>
    <t>https://dtn2.pnl.gov/arpacomp//C2_Final/487-1628820803_c2fe_4_C2FEN03970_023_Sep_06_2022_13_11_21.tar.gz</t>
  </si>
  <si>
    <t>/pic/projects/goc/submission-manager/submission-manager-tmp//GOT-BSI-OPF/487-1628820803_c2fe_4//C2FEN03970_output23</t>
  </si>
  <si>
    <t>/pic/dtn/arpacomp/C2_Final/487-1628820803_c2fe_4_C2FEN03970_023_Sep_06_2022_13_11_21.tar.gz</t>
  </si>
  <si>
    <t>487-1628820803_c2fe_4_C2FEN03970_023_Sep_06_2022_13_11_21.tar.gz</t>
  </si>
  <si>
    <t>https://dtn2.pnl.gov/arpacomp//C2_Final/51-1628837914_c2fe_4_C2FEN04200_009_Aug_25_2022_12_35_58.tar.gz</t>
  </si>
  <si>
    <t>/pic/dtn/arpacomp/C2_Final/51-1628837914_c2fe_4_C2FEN04200_009_Aug_25_2022_12_35_58.tar.gz</t>
  </si>
  <si>
    <t>51-1628837914_c2fe_4_C2FEN04200_009_Aug_25_2022_12_35_58.tar.gz</t>
  </si>
  <si>
    <t>https://dtn2.pnl.gov/arpacomp//C2_Final/51-1628837914_c2fe_4_C2FEN04200_060_Aug_25_2022_19_58_35.tar.gz</t>
  </si>
  <si>
    <t>/pic/dtn/arpacomp/C2_Final/51-1628837914_c2fe_4_C2FEN04200_060_Aug_25_2022_19_58_35.tar.gz</t>
  </si>
  <si>
    <t>51-1628837914_c2fe_4_C2FEN04200_060_Aug_25_2022_19_58_35.tar.gz</t>
  </si>
  <si>
    <t>https://dtn2.pnl.gov/arpacomp//C2_Final/51-1628837914_c2fe_4_C2FEN04601_122_Aug_21_2022_10_35_09.tar.gz</t>
  </si>
  <si>
    <t>/pic/dtn/arpacomp/C2_Final/51-1628837914_c2fe_4_C2FEN04601_122_Aug_21_2022_10_35_09.tar.gz</t>
  </si>
  <si>
    <t>51-1628837914_c2fe_4_C2FEN04601_122_Aug_21_2022_10_35_09.tar.gz</t>
  </si>
  <si>
    <t>https://dtn2.pnl.gov/arpacomp//C2_Final/487-1628820803_c2fe_4_C2FEN06100_026_Oct_26_2022_07_19_49.tar.gz</t>
  </si>
  <si>
    <t>/pic/projects/goc/submission-manager/submission-manager-tmp//GOT-BSI-OPF/487-1628820803_c2fe_4//C2FEN06100_output26</t>
  </si>
  <si>
    <t>/pic/dtn/arpacomp/C2_Final/487-1628820803_c2fe_4_C2FEN06100_026_Oct_26_2022_07_19_49.tar.gz</t>
  </si>
  <si>
    <t>487-1628820803_c2fe_4_C2FEN06100_026_Oct_26_2022_07_19_49.tar.gz</t>
  </si>
  <si>
    <t>https://dtn2.pnl.gov/arpacomp//C2_Final/51-1628837914_c2fe_4_C2FEN08300_003_Sep_01_2022_10_04_02.tar.gz</t>
  </si>
  <si>
    <t>/pic/dtn/arpacomp/C2_Final/51-1628837914_c2fe_4_C2FEN08300_003_Sep_01_2022_10_04_02.tar.gz</t>
  </si>
  <si>
    <t>51-1628837914_c2fe_4_C2FEN08300_003_Sep_01_2022_10_04_02.tar.gz</t>
  </si>
  <si>
    <t>https://dtn2.pnl.gov/arpacomp//C2_Final/51-1628837914_c2fe_4_C2FEN08300_012_Sep_01_2022_10_03_59.tar.gz</t>
  </si>
  <si>
    <t>/pic/dtn/arpacomp/C2_Final/51-1628837914_c2fe_4_C2FEN08300_012_Sep_01_2022_10_03_59.tar.gz</t>
  </si>
  <si>
    <t>51-1628837914_c2fe_4_C2FEN08300_012_Sep_01_2022_10_03_59.tar.gz</t>
  </si>
  <si>
    <t>https://dtn2.pnl.gov/arpacomp//C2_Final/51-1628837914_c2fe_4_C2FEN08300_013_Aug_11_2022_15_07_37.tar.gz</t>
  </si>
  <si>
    <t>/pic/dtn/arpacomp/C2_Final/51-1628837914_c2fe_4_C2FEN08300_013_Aug_11_2022_15_07_37.tar.gz</t>
  </si>
  <si>
    <t>51-1628837914_c2fe_4_C2FEN08300_013_Aug_11_2022_15_07_37.tar.gz</t>
  </si>
  <si>
    <t>https://dtn2.pnl.gov/arpacomp//C2_Final/51-1628837914_c2fe_4_C2FEN08300_043_Aug_18_2022_15_14_00.tar.gz</t>
  </si>
  <si>
    <t>/pic/dtn/arpacomp/C2_Final/51-1628837914_c2fe_4_C2FEN08300_043_Aug_18_2022_15_14_00.tar.gz</t>
  </si>
  <si>
    <t>51-1628837914_c2fe_4_C2FEN08300_043_Aug_18_2022_15_14_00.tar.gz</t>
  </si>
  <si>
    <t>https://dtn2.pnl.gov/arpacomp//C2_Final/51-1628837914_c2fe_4_C2FEN08300_166_Aug_11_2022_07_19_23.tar.gz</t>
  </si>
  <si>
    <t>/pic/dtn/arpacomp/C2_Final/51-1628837914_c2fe_4_C2FEN08300_166_Aug_11_2022_07_19_23.tar.gz</t>
  </si>
  <si>
    <t>51-1628837914_c2fe_4_C2FEN08300_166_Aug_11_2022_07_19_23.tar.gz</t>
  </si>
  <si>
    <t>https://dtn2.pnl.gov/arpacomp//C2_Final/51-1628837914_c2fe_4_C2FEN12209_096_Aug_21_2022_10_34_43.tar.gz</t>
  </si>
  <si>
    <t>/pic/dtn/arpacomp/C2_Final/51-1628837914_c2fe_4_C2FEN12209_096_Aug_21_2022_10_34_43.tar.gz</t>
  </si>
  <si>
    <t>51-1628837914_c2fe_4_C2FEN12209_096_Aug_21_2022_10_34_43.tar.gz</t>
  </si>
  <si>
    <t>c2fe_mom_best_2022_11_01_10_44_16_676441671.xlsx</t>
  </si>
  <si>
    <t>Admin POC Name</t>
  </si>
  <si>
    <t>Admin POC E-mail</t>
  </si>
  <si>
    <t>Admin POC phone</t>
  </si>
  <si>
    <t>Member Address</t>
  </si>
  <si>
    <t>Notes</t>
  </si>
  <si>
    <t>Technical POC</t>
  </si>
  <si>
    <t>Friday, September 2, 2022 - 19:31</t>
  </si>
  <si>
    <t>none</t>
  </si>
  <si>
    <t>2449 Naples  Newport Beach  CA 92660</t>
  </si>
  <si>
    <t>https://migrants.lib.utah.edu/collaborators/</t>
  </si>
  <si>
    <t>Date on Team Document (PDF)</t>
  </si>
  <si>
    <t>Entrant Team Name</t>
  </si>
  <si>
    <t>C1 $k</t>
  </si>
  <si>
    <t>C2 $k</t>
  </si>
  <si>
    <t>MoM $k</t>
  </si>
  <si>
    <t>C3 FOA $</t>
  </si>
  <si>
    <t>Registration submitted</t>
  </si>
  <si>
    <t>Leader</t>
  </si>
  <si>
    <t>Member Name</t>
  </si>
  <si>
    <t>Member Affiliation</t>
  </si>
  <si>
    <t>Citizenship</t>
  </si>
  <si>
    <t>green card</t>
  </si>
  <si>
    <t>Residence</t>
  </si>
  <si>
    <t>Email</t>
  </si>
  <si>
    <t>yes</t>
  </si>
  <si>
    <t>no</t>
  </si>
  <si>
    <t>Richard A Waltz</t>
  </si>
  <si>
    <t>USA</t>
  </si>
  <si>
    <t>-</t>
  </si>
  <si>
    <t>https://www.linkedin.com/in/richard-waltz-74032b4</t>
  </si>
  <si>
    <t>Thursday, December 9, 2021 - 16:04</t>
  </si>
  <si>
    <t>12/09/2021 - 19:04</t>
  </si>
  <si>
    <t>Columbia University</t>
  </si>
  <si>
    <t>https://ieor.columbia.edu/faculty/daniel-bienstock</t>
  </si>
  <si>
    <t>Taiwan, USA</t>
  </si>
  <si>
    <t xml:space="preserve">chiang@bigwood-systems.com </t>
  </si>
  <si>
    <t>https://www.zoominfo.com/p/Hsiao--dong-Chiang/661707272</t>
  </si>
  <si>
    <t>Bigwood Systems, Inc.</t>
  </si>
  <si>
    <t>China</t>
  </si>
  <si>
    <t>https://www.zoominfo.com/p/Bin-Wang/-1534221388</t>
  </si>
  <si>
    <t>Cornell University</t>
  </si>
  <si>
    <t>No</t>
  </si>
  <si>
    <t>zenglin@outlook.com</t>
  </si>
  <si>
    <t>https://www.zoominfo.com/p/Lin-Zeng/4042412936</t>
  </si>
  <si>
    <t>gilburt@bigwood-systems.com</t>
  </si>
  <si>
    <t>https://www.zoominfo.com/p/Gilburt-Chiang/3055850602</t>
  </si>
  <si>
    <t>Australia, France, Lebanon</t>
  </si>
  <si>
    <t>http://about.me/hhijazi</t>
  </si>
  <si>
    <t>01/28/2022 - 08:06</t>
  </si>
  <si>
    <t>Thursday, January 27, 2022 - 21:01</t>
  </si>
  <si>
    <t xml:space="preserve">engineerlingong@gmail.com	</t>
  </si>
  <si>
    <t>09/27/2022 - 12:51</t>
  </si>
  <si>
    <t>Tuesday, September 27, 2022 - 14:40</t>
  </si>
  <si>
    <t>12/16/2021 - 18:47</t>
  </si>
  <si>
    <t>1 Cyclotron Rd, Berkeley, CA 94720</t>
  </si>
  <si>
    <t>Portugal</t>
  </si>
  <si>
    <t>Thursday, December 16, 2021 - 18:31</t>
  </si>
  <si>
    <t>Lawrence Berkeley National Laboratory</t>
  </si>
  <si>
    <t>Brazil</t>
  </si>
  <si>
    <t>Chile</t>
  </si>
  <si>
    <t>09/02/2022 - 19:50</t>
  </si>
  <si>
    <t>Afghanistan</t>
  </si>
  <si>
    <t>submissions</t>
  </si>
  <si>
    <t>03/11/2022 - 04:56</t>
  </si>
  <si>
    <t>Friday, March 11, 2022 - 07:41</t>
  </si>
  <si>
    <t>02/21/2022 - 10:18</t>
  </si>
  <si>
    <t>Tuesday, January 18, 2022 - 14:31</t>
  </si>
  <si>
    <t>Greece</t>
  </si>
  <si>
    <t>Yes</t>
  </si>
  <si>
    <t>1185 Perry Street, Blacksburg, VA 24061</t>
  </si>
  <si>
    <t>POC address</t>
  </si>
  <si>
    <t>Iran</t>
  </si>
  <si>
    <t>India</t>
  </si>
  <si>
    <t>03/04/2022 - 14:49</t>
  </si>
  <si>
    <t>Thursday, March 3, 2022 - 10:33</t>
  </si>
  <si>
    <t>Northwestern University</t>
  </si>
  <si>
    <t>Germany</t>
  </si>
  <si>
    <t>University of California, San Diego</t>
  </si>
  <si>
    <t>Hong Kong SAR, China, USA</t>
  </si>
  <si>
    <t>12/21/2021 - 16:27</t>
  </si>
  <si>
    <t>Tuesday, December 21, 2021 - 17:32</t>
  </si>
  <si>
    <t>Dept. of Electrical, Computer and Systems Engineering, 10900 Euclid Ave, Cleveland  OH  44106-7071</t>
  </si>
  <si>
    <t>Thailand</t>
  </si>
  <si>
    <t>Christian Crawford</t>
  </si>
  <si>
    <t>cjc196@case.edu</t>
  </si>
  <si>
    <t>11/19/2020 - 15:28</t>
  </si>
  <si>
    <t>Friday, September 4, 2020 - 13:05</t>
  </si>
  <si>
    <t>n/a</t>
  </si>
  <si>
    <t>https://profiles.ucsd.edu/elizabeth.wong</t>
  </si>
  <si>
    <t>https://online-engineering.case.edu/online-degrees/master-of-engineering/faculty</t>
  </si>
  <si>
    <t>https://etd.ohiolink.edu/apexprod/rws_olink/r/1501/10?clear=10&amp;p10_accession_num=case1457024014</t>
  </si>
  <si>
    <t>http://users.eecs.northwestern.edu/~erminwei/</t>
  </si>
  <si>
    <t>https://case.edu/issacs/aboutfaculty-staff/kenneth-loparo</t>
  </si>
  <si>
    <t>https://www.linkedin.com/in/fxz89fanzh</t>
  </si>
  <si>
    <t>https://weatherhead.case.edu/faculty/kamlesh-mathur</t>
  </si>
  <si>
    <t>https://etd.ohiolink.edu/apexprod/rws_olink/r/1501/10?clear=10&amp;p10_accession_num=case1486572677758349</t>
  </si>
  <si>
    <t>http://coral.ise.lehigh.edu/frankecurtis/</t>
  </si>
  <si>
    <t>https://www.ece.gatech.edu/faculty-staff-directory/daniel-molzahn</t>
  </si>
  <si>
    <t>https://www.mccormick.northwestern.edu/research-faculty/directory/profiles/waechter-andreas.html</t>
  </si>
  <si>
    <t>https://www.faculty.ece.vt.edu/kekatos/</t>
  </si>
  <si>
    <t>https://scholar.google.com/citations?user=Y5qrSMcAAAAJ&amp;hl=en</t>
  </si>
  <si>
    <t>https://www.faculty.ece.vt.edu/kekatos/group.php</t>
  </si>
  <si>
    <t>https://www.bizapedia.com/ga/mandh-grid-solutions-inc.html</t>
  </si>
  <si>
    <t>https://www.linkedin.com/in/engineerlingong/</t>
  </si>
  <si>
    <t>Jackson State University</t>
  </si>
  <si>
    <t>https://www.powersense.io/about_us</t>
  </si>
  <si>
    <t>https://eta.lbl.gov/people/miguel-heleno</t>
  </si>
  <si>
    <t>https://eta.lbl.gov/people/alexandre-moreira-da-silva-0</t>
  </si>
  <si>
    <t>https://eta.lbl.gov/people/alan-valenzuela-meza</t>
  </si>
  <si>
    <t>510-486-6779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</si>
</sst>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164" formatCode="yy\-mm\-dd\ hh:mm"/>
    <numFmt numFmtId="165" formatCode="0.0000%"/>
    <numFmt numFmtId="166" formatCode="m/d/yyyy;@"/>
    <numFmt numFmtId="167" formatCode="yymmdd\ hh:mm"/>
    <numFmt numFmtId="168" formatCode="0.0000"/>
    <numFmt numFmtId="169" formatCode="#,##0.000"/>
    <numFmt numFmtId="170" formatCode="#,##0.0000"/>
    <numFmt numFmtId="171" formatCode="0.00000%"/>
    <numFmt numFmtId="172" formatCode="0.000000%"/>
    <numFmt numFmtId="173" formatCode="0.00000000"/>
    <numFmt numFmtId="174" formatCode="m/d;@"/>
    <numFmt numFmtId="175" formatCode="&quot;$&quot;#,##0"/>
  </numFmts>
  <fonts count="3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Menlo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.05"/>
      <color rgb="FF000000"/>
      <name val="Lucida Grande"/>
      <family val="2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Menlo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C2118"/>
      <name val="Menlo"/>
      <family val="2"/>
    </font>
    <font>
      <sz val="12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rgb="FFFF0000"/>
      <name val="Calibri (Body)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u/>
      <sz val="12"/>
      <color rgb="FFFF0000"/>
      <name val="Calibri"/>
      <family val="2"/>
      <scheme val="minor"/>
    </font>
    <font>
      <i/>
      <sz val="12"/>
      <color theme="9"/>
      <name val="Calibri"/>
      <family val="2"/>
      <scheme val="minor"/>
    </font>
    <font>
      <b/>
      <sz val="11.05"/>
      <color rgb="FF000000"/>
      <name val="Lucida Grande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0CEC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38">
    <xf numFmtId="0" fontId="0" fillId="0" borderId="0" xfId="0"/>
    <xf numFmtId="11" fontId="0" fillId="0" borderId="0" xfId="0" applyNumberFormat="1"/>
    <xf numFmtId="0" fontId="18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/>
    <xf numFmtId="3" fontId="0" fillId="0" borderId="0" xfId="0" applyNumberFormat="1"/>
    <xf numFmtId="3" fontId="20" fillId="0" borderId="0" xfId="0" applyNumberFormat="1" applyFont="1"/>
    <xf numFmtId="164" fontId="0" fillId="0" borderId="0" xfId="0" applyNumberFormat="1"/>
    <xf numFmtId="0" fontId="16" fillId="0" borderId="0" xfId="0" applyFont="1" applyAlignment="1">
      <alignment wrapText="1"/>
    </xf>
    <xf numFmtId="165" fontId="0" fillId="0" borderId="0" xfId="1" applyNumberFormat="1" applyFont="1"/>
    <xf numFmtId="0" fontId="19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3"/>
    <xf numFmtId="0" fontId="14" fillId="0" borderId="0" xfId="0" applyFont="1"/>
    <xf numFmtId="22" fontId="0" fillId="0" borderId="0" xfId="0" applyNumberFormat="1"/>
    <xf numFmtId="0" fontId="0" fillId="0" borderId="0" xfId="0" quotePrefix="1"/>
    <xf numFmtId="0" fontId="16" fillId="33" borderId="0" xfId="0" applyFont="1" applyFill="1"/>
    <xf numFmtId="0" fontId="0" fillId="33" borderId="0" xfId="0" applyFill="1"/>
    <xf numFmtId="3" fontId="0" fillId="33" borderId="0" xfId="0" applyNumberFormat="1" applyFill="1"/>
    <xf numFmtId="0" fontId="0" fillId="0" borderId="0" xfId="0" applyAlignment="1">
      <alignment wrapText="1"/>
    </xf>
    <xf numFmtId="0" fontId="26" fillId="0" borderId="0" xfId="0" applyFont="1"/>
    <xf numFmtId="3" fontId="20" fillId="34" borderId="0" xfId="0" applyNumberFormat="1" applyFont="1" applyFill="1"/>
    <xf numFmtId="3" fontId="0" fillId="34" borderId="0" xfId="0" applyNumberFormat="1" applyFill="1"/>
    <xf numFmtId="10" fontId="0" fillId="0" borderId="0" xfId="1" applyNumberFormat="1" applyFont="1"/>
    <xf numFmtId="16" fontId="0" fillId="0" borderId="0" xfId="0" applyNumberFormat="1"/>
    <xf numFmtId="3" fontId="27" fillId="0" borderId="0" xfId="0" applyNumberFormat="1" applyFont="1"/>
    <xf numFmtId="166" fontId="20" fillId="0" borderId="0" xfId="0" applyNumberFormat="1" applyFont="1"/>
    <xf numFmtId="166" fontId="28" fillId="0" borderId="0" xfId="0" applyNumberFormat="1" applyFont="1"/>
    <xf numFmtId="166" fontId="20" fillId="0" borderId="0" xfId="0" quotePrefix="1" applyNumberFormat="1" applyFont="1"/>
    <xf numFmtId="1" fontId="0" fillId="0" borderId="0" xfId="0" applyNumberFormat="1"/>
    <xf numFmtId="164" fontId="0" fillId="33" borderId="0" xfId="0" applyNumberFormat="1" applyFill="1"/>
    <xf numFmtId="0" fontId="0" fillId="35" borderId="0" xfId="0" applyFill="1"/>
    <xf numFmtId="3" fontId="16" fillId="0" borderId="0" xfId="0" applyNumberFormat="1" applyFont="1"/>
    <xf numFmtId="165" fontId="16" fillId="0" borderId="0" xfId="1" applyNumberFormat="1" applyFont="1"/>
    <xf numFmtId="164" fontId="0" fillId="34" borderId="0" xfId="0" applyNumberFormat="1" applyFill="1"/>
    <xf numFmtId="165" fontId="1" fillId="0" borderId="0" xfId="1" applyNumberFormat="1" applyFont="1"/>
    <xf numFmtId="164" fontId="0" fillId="36" borderId="0" xfId="0" applyNumberFormat="1" applyFill="1"/>
    <xf numFmtId="0" fontId="0" fillId="36" borderId="0" xfId="0" applyFill="1"/>
    <xf numFmtId="0" fontId="0" fillId="37" borderId="0" xfId="0" applyFill="1"/>
    <xf numFmtId="3" fontId="16" fillId="37" borderId="0" xfId="0" applyNumberFormat="1" applyFont="1" applyFill="1"/>
    <xf numFmtId="3" fontId="16" fillId="38" borderId="0" xfId="0" applyNumberFormat="1" applyFont="1" applyFill="1"/>
    <xf numFmtId="167" fontId="16" fillId="37" borderId="0" xfId="0" applyNumberFormat="1" applyFont="1" applyFill="1"/>
    <xf numFmtId="3" fontId="0" fillId="39" borderId="0" xfId="0" applyNumberFormat="1" applyFill="1"/>
    <xf numFmtId="3" fontId="0" fillId="40" borderId="0" xfId="0" applyNumberFormat="1" applyFill="1"/>
    <xf numFmtId="4" fontId="0" fillId="0" borderId="0" xfId="0" applyNumberFormat="1"/>
    <xf numFmtId="0" fontId="0" fillId="40" borderId="0" xfId="0" applyFill="1"/>
    <xf numFmtId="0" fontId="0" fillId="39" borderId="0" xfId="0" applyFill="1"/>
    <xf numFmtId="167" fontId="0" fillId="0" borderId="0" xfId="0" applyNumberFormat="1"/>
    <xf numFmtId="0" fontId="0" fillId="41" borderId="0" xfId="0" applyFill="1"/>
    <xf numFmtId="0" fontId="16" fillId="35" borderId="0" xfId="0" applyFont="1" applyFill="1" applyAlignment="1">
      <alignment wrapText="1"/>
    </xf>
    <xf numFmtId="1" fontId="0" fillId="35" borderId="0" xfId="0" applyNumberFormat="1" applyFill="1"/>
    <xf numFmtId="166" fontId="20" fillId="36" borderId="0" xfId="0" applyNumberFormat="1" applyFont="1" applyFill="1"/>
    <xf numFmtId="20" fontId="0" fillId="0" borderId="0" xfId="0" applyNumberFormat="1"/>
    <xf numFmtId="0" fontId="30" fillId="0" borderId="0" xfId="0" applyFont="1"/>
    <xf numFmtId="16" fontId="16" fillId="0" borderId="0" xfId="0" applyNumberFormat="1" applyFont="1"/>
    <xf numFmtId="18" fontId="16" fillId="0" borderId="0" xfId="0" applyNumberFormat="1" applyFont="1"/>
    <xf numFmtId="14" fontId="16" fillId="0" borderId="0" xfId="0" applyNumberFormat="1" applyFont="1"/>
    <xf numFmtId="16" fontId="19" fillId="0" borderId="0" xfId="0" applyNumberFormat="1" applyFont="1"/>
    <xf numFmtId="20" fontId="16" fillId="0" borderId="0" xfId="0" applyNumberFormat="1" applyFont="1"/>
    <xf numFmtId="22" fontId="26" fillId="0" borderId="0" xfId="0" applyNumberFormat="1" applyFont="1"/>
    <xf numFmtId="22" fontId="26" fillId="35" borderId="0" xfId="0" applyNumberFormat="1" applyFont="1" applyFill="1"/>
    <xf numFmtId="0" fontId="18" fillId="0" borderId="0" xfId="0" applyFont="1" applyAlignment="1">
      <alignment wrapText="1"/>
    </xf>
    <xf numFmtId="1" fontId="20" fillId="0" borderId="0" xfId="0" quotePrefix="1" applyNumberFormat="1" applyFont="1"/>
    <xf numFmtId="1" fontId="20" fillId="0" borderId="0" xfId="0" applyNumberFormat="1" applyFont="1"/>
    <xf numFmtId="165" fontId="16" fillId="0" borderId="0" xfId="1" applyNumberFormat="1" applyFont="1" applyFill="1" applyAlignment="1">
      <alignment wrapText="1"/>
    </xf>
    <xf numFmtId="22" fontId="26" fillId="0" borderId="0" xfId="0" quotePrefix="1" applyNumberFormat="1" applyFont="1"/>
    <xf numFmtId="0" fontId="18" fillId="42" borderId="0" xfId="0" applyFont="1" applyFill="1"/>
    <xf numFmtId="11" fontId="20" fillId="0" borderId="0" xfId="0" applyNumberFormat="1" applyFont="1"/>
    <xf numFmtId="0" fontId="27" fillId="0" borderId="0" xfId="0" applyFont="1"/>
    <xf numFmtId="0" fontId="27" fillId="42" borderId="0" xfId="0" applyFont="1" applyFill="1"/>
    <xf numFmtId="3" fontId="27" fillId="42" borderId="0" xfId="0" applyNumberFormat="1" applyFont="1" applyFill="1"/>
    <xf numFmtId="2" fontId="14" fillId="0" borderId="0" xfId="0" applyNumberFormat="1" applyFont="1"/>
    <xf numFmtId="164" fontId="18" fillId="42" borderId="0" xfId="0" applyNumberFormat="1" applyFont="1" applyFill="1"/>
    <xf numFmtId="164" fontId="27" fillId="42" borderId="0" xfId="0" applyNumberFormat="1" applyFont="1" applyFill="1"/>
    <xf numFmtId="2" fontId="31" fillId="0" borderId="0" xfId="0" applyNumberFormat="1" applyFont="1"/>
    <xf numFmtId="0" fontId="32" fillId="0" borderId="0" xfId="0" applyFont="1"/>
    <xf numFmtId="2" fontId="14" fillId="41" borderId="0" xfId="0" applyNumberFormat="1" applyFont="1" applyFill="1"/>
    <xf numFmtId="0" fontId="31" fillId="0" borderId="0" xfId="0" applyFont="1"/>
    <xf numFmtId="14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0" fillId="0" borderId="0" xfId="0" applyAlignment="1">
      <alignment horizontal="left"/>
    </xf>
    <xf numFmtId="3" fontId="18" fillId="0" borderId="0" xfId="0" applyNumberFormat="1" applyFont="1"/>
    <xf numFmtId="22" fontId="0" fillId="33" borderId="0" xfId="0" applyNumberFormat="1" applyFill="1"/>
    <xf numFmtId="22" fontId="26" fillId="33" borderId="0" xfId="0" applyNumberFormat="1" applyFont="1" applyFill="1"/>
    <xf numFmtId="0" fontId="0" fillId="43" borderId="0" xfId="0" applyFill="1"/>
    <xf numFmtId="22" fontId="0" fillId="43" borderId="0" xfId="0" applyNumberFormat="1" applyFill="1"/>
    <xf numFmtId="22" fontId="26" fillId="43" borderId="0" xfId="0" applyNumberFormat="1" applyFont="1" applyFill="1"/>
    <xf numFmtId="2" fontId="0" fillId="0" borderId="0" xfId="0" applyNumberFormat="1"/>
    <xf numFmtId="1" fontId="0" fillId="41" borderId="0" xfId="0" applyNumberFormat="1" applyFill="1"/>
    <xf numFmtId="170" fontId="0" fillId="0" borderId="0" xfId="0" applyNumberFormat="1"/>
    <xf numFmtId="169" fontId="20" fillId="0" borderId="0" xfId="0" applyNumberFormat="1" applyFont="1"/>
    <xf numFmtId="0" fontId="29" fillId="0" borderId="0" xfId="0" applyFont="1" applyAlignment="1">
      <alignment wrapText="1"/>
    </xf>
    <xf numFmtId="166" fontId="28" fillId="34" borderId="0" xfId="0" applyNumberFormat="1" applyFont="1" applyFill="1"/>
    <xf numFmtId="172" fontId="20" fillId="0" borderId="0" xfId="1" applyNumberFormat="1" applyFont="1"/>
    <xf numFmtId="171" fontId="16" fillId="0" borderId="0" xfId="1" applyNumberFormat="1" applyFont="1"/>
    <xf numFmtId="1" fontId="0" fillId="37" borderId="0" xfId="0" applyNumberFormat="1" applyFill="1"/>
    <xf numFmtId="0" fontId="20" fillId="37" borderId="0" xfId="0" applyFont="1" applyFill="1"/>
    <xf numFmtId="173" fontId="0" fillId="0" borderId="0" xfId="0" applyNumberFormat="1"/>
    <xf numFmtId="0" fontId="0" fillId="0" borderId="0" xfId="0" applyAlignment="1">
      <alignment horizontal="right"/>
    </xf>
    <xf numFmtId="171" fontId="14" fillId="0" borderId="0" xfId="1" applyNumberFormat="1" applyFont="1"/>
    <xf numFmtId="0" fontId="16" fillId="0" borderId="0" xfId="0" applyFont="1" applyAlignment="1">
      <alignment textRotation="90" wrapText="1"/>
    </xf>
    <xf numFmtId="0" fontId="34" fillId="0" borderId="0" xfId="0" applyFont="1"/>
    <xf numFmtId="165" fontId="34" fillId="0" borderId="0" xfId="1" applyNumberFormat="1" applyFont="1"/>
    <xf numFmtId="0" fontId="27" fillId="44" borderId="0" xfId="0" applyFont="1" applyFill="1"/>
    <xf numFmtId="3" fontId="18" fillId="44" borderId="0" xfId="0" applyNumberFormat="1" applyFont="1" applyFill="1"/>
    <xf numFmtId="3" fontId="18" fillId="48" borderId="0" xfId="0" applyNumberFormat="1" applyFont="1" applyFill="1"/>
    <xf numFmtId="171" fontId="27" fillId="0" borderId="0" xfId="1" applyNumberFormat="1" applyFont="1"/>
    <xf numFmtId="3" fontId="35" fillId="0" borderId="0" xfId="0" applyNumberFormat="1" applyFont="1"/>
    <xf numFmtId="168" fontId="34" fillId="0" borderId="0" xfId="0" applyNumberFormat="1" applyFont="1"/>
    <xf numFmtId="174" fontId="0" fillId="0" borderId="0" xfId="0" applyNumberFormat="1"/>
    <xf numFmtId="22" fontId="22" fillId="0" borderId="0" xfId="0" applyNumberFormat="1" applyFont="1"/>
    <xf numFmtId="3" fontId="28" fillId="0" borderId="0" xfId="0" applyNumberFormat="1" applyFont="1"/>
    <xf numFmtId="175" fontId="0" fillId="0" borderId="0" xfId="0" applyNumberFormat="1"/>
    <xf numFmtId="0" fontId="16" fillId="0" borderId="0" xfId="0" applyFont="1" applyAlignment="1">
      <alignment horizontal="right"/>
    </xf>
    <xf numFmtId="175" fontId="16" fillId="0" borderId="0" xfId="0" applyNumberFormat="1" applyFont="1"/>
    <xf numFmtId="171" fontId="36" fillId="0" borderId="0" xfId="1" applyNumberFormat="1" applyFont="1"/>
    <xf numFmtId="165" fontId="37" fillId="0" borderId="0" xfId="1" applyNumberFormat="1" applyFont="1"/>
    <xf numFmtId="0" fontId="27" fillId="45" borderId="0" xfId="0" applyFont="1" applyFill="1"/>
    <xf numFmtId="3" fontId="27" fillId="46" borderId="0" xfId="0" applyNumberFormat="1" applyFont="1" applyFill="1"/>
    <xf numFmtId="3" fontId="27" fillId="47" borderId="0" xfId="0" applyNumberFormat="1" applyFont="1" applyFill="1"/>
    <xf numFmtId="4" fontId="27" fillId="0" borderId="0" xfId="0" applyNumberFormat="1" applyFont="1"/>
    <xf numFmtId="0" fontId="27" fillId="47" borderId="0" xfId="0" applyFont="1" applyFill="1"/>
    <xf numFmtId="0" fontId="27" fillId="46" borderId="0" xfId="0" applyFont="1" applyFill="1"/>
    <xf numFmtId="6" fontId="0" fillId="0" borderId="0" xfId="0" applyNumberFormat="1"/>
    <xf numFmtId="1" fontId="25" fillId="0" borderId="0" xfId="43" applyNumberFormat="1"/>
    <xf numFmtId="0" fontId="25" fillId="0" borderId="0" xfId="43" applyBorder="1"/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14" fontId="25" fillId="0" borderId="0" xfId="43" applyNumberFormat="1"/>
    <xf numFmtId="0" fontId="29" fillId="0" borderId="0" xfId="0" applyFont="1"/>
    <xf numFmtId="0" fontId="38" fillId="0" borderId="0" xfId="0" applyFont="1"/>
    <xf numFmtId="1" fontId="16" fillId="0" borderId="0" xfId="0" applyNumberFormat="1" applyFont="1"/>
    <xf numFmtId="0" fontId="0" fillId="0" borderId="0" xfId="43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lbert, Stephen T" id="{E90B906D-37C1-D749-80D2-19AB6B7873BF}" userId="S::steve.elbert@pnnl.gov::b5849eba-9300-4de5-aa52-82070b7a5b8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3" dT="2022-03-23T19:18:09.23" personId="{E90B906D-37C1-D749-80D2-19AB6B7873BF}" id="{6C913445-221F-A349-B195-55D600D57072}">
    <text>LBL</text>
  </threadedComment>
  <threadedComment ref="N22" dT="2022-03-23T19:20:55.96" personId="{E90B906D-37C1-D749-80D2-19AB6B7873BF}" id="{E90E7DAF-7E85-EE48-8B64-767FF7FDA1AB}">
    <text>Artelys</text>
  </threadedComment>
  <threadedComment ref="N23" dT="2022-03-23T19:16:52.23" personId="{E90B906D-37C1-D749-80D2-19AB6B7873BF}" id="{0E3D9B74-9FE4-F843-BF2C-CD9F01613ACD}">
    <text>Artelys</text>
  </threadedComment>
  <threadedComment ref="N31" dT="2022-03-23T19:21:48.87" personId="{E90B906D-37C1-D749-80D2-19AB6B7873BF}" id="{D3B84F33-F361-E243-8074-42B9AAEC03F6}">
    <text>Artelys</text>
  </threadedComment>
  <threadedComment ref="N32" dT="2022-03-23T19:22:01.79" personId="{E90B906D-37C1-D749-80D2-19AB6B7873BF}" id="{EC77E812-7909-5842-B716-F6D236986F89}">
    <text>Artelys</text>
  </threadedComment>
  <threadedComment ref="N33" dT="2022-03-23T19:22:13.05" personId="{E90B906D-37C1-D749-80D2-19AB6B7873BF}" id="{18A3E32A-B9DD-3740-BD3C-F459593F9603}">
    <text>Artelys</text>
  </threadedComment>
  <threadedComment ref="N53" dT="2022-03-23T19:23:26.70" personId="{E90B906D-37C1-D749-80D2-19AB6B7873BF}" id="{0C562A0F-1C29-7F4E-87DF-1C045A7A72E4}">
    <text>Artelys</text>
  </threadedComment>
  <threadedComment ref="N54" dT="2022-03-23T19:23:41.78" personId="{E90B906D-37C1-D749-80D2-19AB6B7873BF}" id="{F4F18AA0-8C3E-E546-AECF-8964D85C78A4}">
    <text>Artelys</text>
  </threadedComment>
  <threadedComment ref="N83" dT="2022-03-23T19:22:50.67" personId="{E90B906D-37C1-D749-80D2-19AB6B7873BF}" id="{43C70C94-B4FE-B24F-B91A-ADF81B79A801}">
    <text>Artelys</text>
  </threadedComment>
</ThreadedComment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file:///challenges/challenge-2-monarch-mountain" TargetMode="External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gocompetition.energy.gov/teams/monday-mornings" TargetMode="External"/><Relationship Id="rId3" Type="http://schemas.openxmlformats.org/officeDocument/2006/relationships/hyperlink" Target="https://gocompetition.energy.gov/teams/go-snip" TargetMode="External"/><Relationship Id="rId7" Type="http://schemas.openxmlformats.org/officeDocument/2006/relationships/hyperlink" Target="https://gocompetition.energy.gov/teams/mh-grid-solutions" TargetMode="External"/><Relationship Id="rId2" Type="http://schemas.openxmlformats.org/officeDocument/2006/relationships/hyperlink" Target="https://gocompetition.energy.gov/teams/casepower" TargetMode="External"/><Relationship Id="rId1" Type="http://schemas.openxmlformats.org/officeDocument/2006/relationships/hyperlink" Target="https://gocompetition.energy.gov/teams/artelyscolumbia" TargetMode="External"/><Relationship Id="rId6" Type="http://schemas.openxmlformats.org/officeDocument/2006/relationships/hyperlink" Target="https://gocompetition.energy.gov/teams/gravityx" TargetMode="External"/><Relationship Id="rId11" Type="http://schemas.openxmlformats.org/officeDocument/2006/relationships/hyperlink" Target="https://gocompetition.energy.gov/system/files/eligibility-pdf/Package-MoM.pdf" TargetMode="External"/><Relationship Id="rId5" Type="http://schemas.openxmlformats.org/officeDocument/2006/relationships/hyperlink" Target="https://gocompetition.energy.gov/teams/gordian-knot" TargetMode="External"/><Relationship Id="rId10" Type="http://schemas.openxmlformats.org/officeDocument/2006/relationships/hyperlink" Target="https://migrants.lib.utah.edu/collaborators/" TargetMode="External"/><Relationship Id="rId4" Type="http://schemas.openxmlformats.org/officeDocument/2006/relationships/hyperlink" Target="https://gocompetition.energy.gov/teams/got-bsi-opf" TargetMode="External"/><Relationship Id="rId9" Type="http://schemas.openxmlformats.org/officeDocument/2006/relationships/hyperlink" Target="https://gocompetition.energy.gov/teams/powersense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gsarthak@vt.edu" TargetMode="External"/><Relationship Id="rId117" Type="http://schemas.openxmlformats.org/officeDocument/2006/relationships/hyperlink" Target="https://eta.lbl.gov/people/miguel-heleno" TargetMode="External"/><Relationship Id="rId21" Type="http://schemas.openxmlformats.org/officeDocument/2006/relationships/hyperlink" Target="mailto:waechter@iems.northwestern.edu" TargetMode="External"/><Relationship Id="rId42" Type="http://schemas.openxmlformats.org/officeDocument/2006/relationships/hyperlink" Target="mailto:Hassan.hijazi.etu@gmail.com" TargetMode="External"/><Relationship Id="rId47" Type="http://schemas.openxmlformats.org/officeDocument/2006/relationships/hyperlink" Target="https://gocompetition.energy.gov/users/dr-yong-fu" TargetMode="External"/><Relationship Id="rId63" Type="http://schemas.openxmlformats.org/officeDocument/2006/relationships/hyperlink" Target="mailto:sarah@powersense.io" TargetMode="External"/><Relationship Id="rId68" Type="http://schemas.openxmlformats.org/officeDocument/2006/relationships/hyperlink" Target="https://gocompetition.energy.gov/system/files/eligibility-pdf/MoM_GordeanKnot-Registration_1.pdf" TargetMode="External"/><Relationship Id="rId84" Type="http://schemas.openxmlformats.org/officeDocument/2006/relationships/hyperlink" Target="https://gocompetition.energy.gov/users/prof-frank-edward-curtis-phd" TargetMode="External"/><Relationship Id="rId89" Type="http://schemas.openxmlformats.org/officeDocument/2006/relationships/hyperlink" Target="https://online-engineering.case.edu/online-degrees/master-of-engineering/faculty" TargetMode="External"/><Relationship Id="rId112" Type="http://schemas.openxmlformats.org/officeDocument/2006/relationships/hyperlink" Target="https://gocompetition.energy.gov/users/mr-alan-bastian-valenzuela-meza-ms" TargetMode="External"/><Relationship Id="rId16" Type="http://schemas.openxmlformats.org/officeDocument/2006/relationships/hyperlink" Target="mailto:kamlesh.mathur@case.edu" TargetMode="External"/><Relationship Id="rId107" Type="http://schemas.openxmlformats.org/officeDocument/2006/relationships/hyperlink" Target="https://www.bizapedia.com/ga/mandh-grid-solutions-inc.html" TargetMode="External"/><Relationship Id="rId11" Type="http://schemas.openxmlformats.org/officeDocument/2006/relationships/hyperlink" Target="mailto:dano@columbia.edu" TargetMode="External"/><Relationship Id="rId32" Type="http://schemas.openxmlformats.org/officeDocument/2006/relationships/hyperlink" Target="https://gocompetition.energy.gov/users/dr-bin-wang" TargetMode="External"/><Relationship Id="rId37" Type="http://schemas.openxmlformats.org/officeDocument/2006/relationships/hyperlink" Target="https://www.zoominfo.com/p/Lin-Zeng/4042412936" TargetMode="External"/><Relationship Id="rId53" Type="http://schemas.openxmlformats.org/officeDocument/2006/relationships/hyperlink" Target="https://gocompetition.energy.gov/system/files/eligibility-pdf/GO2%20MOM%20Entry%20Form%20-%20M%26H%20Grid%20Solutions.pdf" TargetMode="External"/><Relationship Id="rId58" Type="http://schemas.openxmlformats.org/officeDocument/2006/relationships/hyperlink" Target="mailto:alanvalenzuela@lbl.gov" TargetMode="External"/><Relationship Id="rId74" Type="http://schemas.openxmlformats.org/officeDocument/2006/relationships/hyperlink" Target="https://gocompetition.energy.gov/chankong-eligibilityforms-1640132855" TargetMode="External"/><Relationship Id="rId79" Type="http://schemas.openxmlformats.org/officeDocument/2006/relationships/hyperlink" Target="https://gocompetition.energy.gov/users/mr-pitjaya-tangtatswas" TargetMode="External"/><Relationship Id="rId102" Type="http://schemas.openxmlformats.org/officeDocument/2006/relationships/hyperlink" Target="https://gocompetition.energy.gov/users/dr-mohammadhafez-bazrafshan" TargetMode="External"/><Relationship Id="rId5" Type="http://schemas.openxmlformats.org/officeDocument/2006/relationships/hyperlink" Target="https://gocompetition.energy.gov/system/files/eligibility-pdf/Waltz-TeamRegistrationForm-1639094643.pdf" TargetMode="External"/><Relationship Id="rId90" Type="http://schemas.openxmlformats.org/officeDocument/2006/relationships/hyperlink" Target="https://etd.ohiolink.edu/apexprod/rws_olink/r/1501/10?clear=10&amp;p10_accession_num=case1457024014" TargetMode="External"/><Relationship Id="rId95" Type="http://schemas.openxmlformats.org/officeDocument/2006/relationships/hyperlink" Target="https://weatherhead.case.edu/faculty/kamlesh-mathur" TargetMode="External"/><Relationship Id="rId22" Type="http://schemas.openxmlformats.org/officeDocument/2006/relationships/hyperlink" Target="mailto:ermin.wei@northwestern.edu" TargetMode="External"/><Relationship Id="rId27" Type="http://schemas.openxmlformats.org/officeDocument/2006/relationships/hyperlink" Target="mailto:chiang@bigwood-systems.com" TargetMode="External"/><Relationship Id="rId43" Type="http://schemas.openxmlformats.org/officeDocument/2006/relationships/hyperlink" Target="http://about.me/hhijazi" TargetMode="External"/><Relationship Id="rId48" Type="http://schemas.openxmlformats.org/officeDocument/2006/relationships/hyperlink" Target="https://gocompetition.energy.gov/users/dr-lin-gong" TargetMode="External"/><Relationship Id="rId64" Type="http://schemas.openxmlformats.org/officeDocument/2006/relationships/hyperlink" Target="mailto:email@sayedsadat.com" TargetMode="External"/><Relationship Id="rId69" Type="http://schemas.openxmlformats.org/officeDocument/2006/relationships/hyperlink" Target="https://gocompetition.energy.gov/kekatos-eligibilityforms-1645467485" TargetMode="External"/><Relationship Id="rId113" Type="http://schemas.openxmlformats.org/officeDocument/2006/relationships/hyperlink" Target="https://gocompetition.energy.gov/users/mrs-sarah-sadat-0" TargetMode="External"/><Relationship Id="rId118" Type="http://schemas.openxmlformats.org/officeDocument/2006/relationships/hyperlink" Target="https://eta.lbl.gov/people/alexandre-moreira-da-silva-0" TargetMode="External"/><Relationship Id="rId80" Type="http://schemas.openxmlformats.org/officeDocument/2006/relationships/hyperlink" Target="https://gocompetition.energy.gov/users/hanieh-agharazi" TargetMode="External"/><Relationship Id="rId85" Type="http://schemas.openxmlformats.org/officeDocument/2006/relationships/hyperlink" Target="https://gocompetition.energy.gov/users/daniel-kenneth-molzahn" TargetMode="External"/><Relationship Id="rId12" Type="http://schemas.openxmlformats.org/officeDocument/2006/relationships/hyperlink" Target="https://ieor.columbia.edu/faculty/daniel-bienstock" TargetMode="External"/><Relationship Id="rId17" Type="http://schemas.openxmlformats.org/officeDocument/2006/relationships/hyperlink" Target="mailto:pxt120@case.edu" TargetMode="External"/><Relationship Id="rId33" Type="http://schemas.openxmlformats.org/officeDocument/2006/relationships/hyperlink" Target="mailto:bin@bigwood-systems.com" TargetMode="External"/><Relationship Id="rId38" Type="http://schemas.openxmlformats.org/officeDocument/2006/relationships/hyperlink" Target="mailto:zenglin@outlook.com" TargetMode="External"/><Relationship Id="rId59" Type="http://schemas.openxmlformats.org/officeDocument/2006/relationships/hyperlink" Target="https://gocompetition.energy.gov/system/files/eligibility-pdf/MoM_team_form_merged.pdf" TargetMode="External"/><Relationship Id="rId103" Type="http://schemas.openxmlformats.org/officeDocument/2006/relationships/hyperlink" Target="https://gocompetition.energy.gov/users/mr-sarthak-gupta" TargetMode="External"/><Relationship Id="rId108" Type="http://schemas.openxmlformats.org/officeDocument/2006/relationships/hyperlink" Target="https://www.linkedin.com/in/engineerlingong/" TargetMode="External"/><Relationship Id="rId54" Type="http://schemas.openxmlformats.org/officeDocument/2006/relationships/hyperlink" Target="https://gocompetition.energy.gov/fu-eligibilityforms-1664308276" TargetMode="External"/><Relationship Id="rId70" Type="http://schemas.openxmlformats.org/officeDocument/2006/relationships/hyperlink" Target="https://gocompetition.energy.gov/system/files/eligibility-pdf/Curtis-TeamRegistrationForm-1646321600_0.pdf" TargetMode="External"/><Relationship Id="rId75" Type="http://schemas.openxmlformats.org/officeDocument/2006/relationships/hyperlink" Target="https://gocompetition.energy.gov/users/vira-chankong-phd" TargetMode="External"/><Relationship Id="rId91" Type="http://schemas.openxmlformats.org/officeDocument/2006/relationships/hyperlink" Target="https://profiles.ucsd.edu/elizabeth.wong" TargetMode="External"/><Relationship Id="rId96" Type="http://schemas.openxmlformats.org/officeDocument/2006/relationships/hyperlink" Target="https://etd.ohiolink.edu/apexprod/rws_olink/r/1501/10?clear=10&amp;p10_accession_num=case1486572677758349" TargetMode="External"/><Relationship Id="rId1" Type="http://schemas.openxmlformats.org/officeDocument/2006/relationships/hyperlink" Target="https://gocompetition.energy.gov/teams/artelyscolumbia" TargetMode="External"/><Relationship Id="rId6" Type="http://schemas.openxmlformats.org/officeDocument/2006/relationships/hyperlink" Target="https://gocompetition.energy.gov/waltz-eligibilityforms-1639105474" TargetMode="External"/><Relationship Id="rId23" Type="http://schemas.openxmlformats.org/officeDocument/2006/relationships/hyperlink" Target="mailto:elwong@ucsd.edu" TargetMode="External"/><Relationship Id="rId28" Type="http://schemas.openxmlformats.org/officeDocument/2006/relationships/hyperlink" Target="https://gocompetition.energy.gov/users/dr-hsiao-dong-chiang" TargetMode="External"/><Relationship Id="rId49" Type="http://schemas.openxmlformats.org/officeDocument/2006/relationships/hyperlink" Target="https://gocompetition.energy.gov/users/dr-jinjie-zheng" TargetMode="External"/><Relationship Id="rId114" Type="http://schemas.openxmlformats.org/officeDocument/2006/relationships/hyperlink" Target="https://gocompetition.energy.gov/users/dr-sayed-abdullah-sadat" TargetMode="External"/><Relationship Id="rId119" Type="http://schemas.openxmlformats.org/officeDocument/2006/relationships/hyperlink" Target="https://eta.lbl.gov/people/alan-valenzuela-meza" TargetMode="External"/><Relationship Id="rId10" Type="http://schemas.openxmlformats.org/officeDocument/2006/relationships/hyperlink" Target="https://gocompetition.energy.gov/users/daniel-bienstock" TargetMode="External"/><Relationship Id="rId31" Type="http://schemas.openxmlformats.org/officeDocument/2006/relationships/hyperlink" Target="mailto:gilburt@bigwood-systems.com" TargetMode="External"/><Relationship Id="rId44" Type="http://schemas.openxmlformats.org/officeDocument/2006/relationships/hyperlink" Target="https://gocompetition.energy.gov/hijazi-eligibilityforms-1643385962" TargetMode="External"/><Relationship Id="rId52" Type="http://schemas.openxmlformats.org/officeDocument/2006/relationships/hyperlink" Target="mailto:Jinjiezheng@mhgridsolutions.com" TargetMode="External"/><Relationship Id="rId60" Type="http://schemas.openxmlformats.org/officeDocument/2006/relationships/hyperlink" Target="https://gocompetition.energy.gov/forms-mom" TargetMode="External"/><Relationship Id="rId65" Type="http://schemas.openxmlformats.org/officeDocument/2006/relationships/hyperlink" Target="https://gocompetition.energy.gov/sadat-eligibilityforms-1662173427" TargetMode="External"/><Relationship Id="rId73" Type="http://schemas.openxmlformats.org/officeDocument/2006/relationships/hyperlink" Target="mailto:cjc196@case.edu" TargetMode="External"/><Relationship Id="rId78" Type="http://schemas.openxmlformats.org/officeDocument/2006/relationships/hyperlink" Target="https://gocompetition.energy.gov/users/fan-zhang" TargetMode="External"/><Relationship Id="rId81" Type="http://schemas.openxmlformats.org/officeDocument/2006/relationships/hyperlink" Target="https://gocompetition.energy.gov/users/mr-christian-james-crawford" TargetMode="External"/><Relationship Id="rId86" Type="http://schemas.openxmlformats.org/officeDocument/2006/relationships/hyperlink" Target="https://gocompetition.energy.gov/users/andreas-waechter" TargetMode="External"/><Relationship Id="rId94" Type="http://schemas.openxmlformats.org/officeDocument/2006/relationships/hyperlink" Target="https://www.linkedin.com/in/fxz89fanzh" TargetMode="External"/><Relationship Id="rId99" Type="http://schemas.openxmlformats.org/officeDocument/2006/relationships/hyperlink" Target="https://www.ece.gatech.edu/faculty-staff-directory/daniel-molzahn" TargetMode="External"/><Relationship Id="rId101" Type="http://schemas.openxmlformats.org/officeDocument/2006/relationships/hyperlink" Target="https://gocompetition.energy.gov/users/dr-vassilis-kekatos" TargetMode="External"/><Relationship Id="rId4" Type="http://schemas.openxmlformats.org/officeDocument/2006/relationships/hyperlink" Target="https://www.linkedin.com/in/richard-waltz-74032b4" TargetMode="External"/><Relationship Id="rId9" Type="http://schemas.openxmlformats.org/officeDocument/2006/relationships/hyperlink" Target="https://gocompetition.energy.gov/teams/gordian-knot" TargetMode="External"/><Relationship Id="rId13" Type="http://schemas.openxmlformats.org/officeDocument/2006/relationships/hyperlink" Target="mailto:vira@case.edu" TargetMode="External"/><Relationship Id="rId18" Type="http://schemas.openxmlformats.org/officeDocument/2006/relationships/hyperlink" Target="mailto:fan.zhang14@Case.edu" TargetMode="External"/><Relationship Id="rId39" Type="http://schemas.openxmlformats.org/officeDocument/2006/relationships/hyperlink" Target="https://gocompetition.energy.gov/users/dr-lin-zeng" TargetMode="External"/><Relationship Id="rId109" Type="http://schemas.openxmlformats.org/officeDocument/2006/relationships/hyperlink" Target="https://www.bizapedia.com/ga/mandh-grid-solutions-inc.html" TargetMode="External"/><Relationship Id="rId34" Type="http://schemas.openxmlformats.org/officeDocument/2006/relationships/hyperlink" Target="https://www.zoominfo.com/p/Hsiao--dong-Chiang/661707272" TargetMode="External"/><Relationship Id="rId50" Type="http://schemas.openxmlformats.org/officeDocument/2006/relationships/hyperlink" Target="mailto:yongfu@mhgridsolutions.com" TargetMode="External"/><Relationship Id="rId55" Type="http://schemas.openxmlformats.org/officeDocument/2006/relationships/hyperlink" Target="https://gocompetition.energy.gov/teams/monday-mornings" TargetMode="External"/><Relationship Id="rId76" Type="http://schemas.openxmlformats.org/officeDocument/2006/relationships/hyperlink" Target="https://gocompetition.energy.gov/users/kenneth-loparo" TargetMode="External"/><Relationship Id="rId97" Type="http://schemas.openxmlformats.org/officeDocument/2006/relationships/hyperlink" Target="https://www.linkedin.com/in/fxz89fanzh" TargetMode="External"/><Relationship Id="rId104" Type="http://schemas.openxmlformats.org/officeDocument/2006/relationships/hyperlink" Target="https://www.faculty.ece.vt.edu/kekatos/" TargetMode="External"/><Relationship Id="rId7" Type="http://schemas.openxmlformats.org/officeDocument/2006/relationships/hyperlink" Target="https://gocompetition.energy.gov/teams/casepower" TargetMode="External"/><Relationship Id="rId71" Type="http://schemas.openxmlformats.org/officeDocument/2006/relationships/hyperlink" Target="https://gocompetition.energy.gov/curtis-eligibilityforms-1646434177" TargetMode="External"/><Relationship Id="rId92" Type="http://schemas.openxmlformats.org/officeDocument/2006/relationships/hyperlink" Target="http://users.eecs.northwestern.edu/~erminwei/" TargetMode="External"/><Relationship Id="rId2" Type="http://schemas.openxmlformats.org/officeDocument/2006/relationships/hyperlink" Target="https://gocompetition.energy.gov/users/richard-waltz" TargetMode="External"/><Relationship Id="rId29" Type="http://schemas.openxmlformats.org/officeDocument/2006/relationships/hyperlink" Target="https://gocompetition.energy.gov/users/mr-gilburt-chiang" TargetMode="External"/><Relationship Id="rId24" Type="http://schemas.openxmlformats.org/officeDocument/2006/relationships/hyperlink" Target="mailto:kekatos@vt.edu" TargetMode="External"/><Relationship Id="rId40" Type="http://schemas.openxmlformats.org/officeDocument/2006/relationships/hyperlink" Target="https://gocompetition.energy.gov/teams/gravityx" TargetMode="External"/><Relationship Id="rId45" Type="http://schemas.openxmlformats.org/officeDocument/2006/relationships/hyperlink" Target="https://gocompetition.energy.gov/system/files/eligibility-pdf/MoM_Hijazi_RegistrationForms_1643342482.pdf" TargetMode="External"/><Relationship Id="rId66" Type="http://schemas.openxmlformats.org/officeDocument/2006/relationships/hyperlink" Target="https://gocompetition.energy.gov/system/files/eligibility-pdf/GOTBSIOPF_TeamRegistration_Challenge2MoM_0.pdf" TargetMode="External"/><Relationship Id="rId87" Type="http://schemas.openxmlformats.org/officeDocument/2006/relationships/hyperlink" Target="https://gocompetition.energy.gov/users/ermin-wei" TargetMode="External"/><Relationship Id="rId110" Type="http://schemas.openxmlformats.org/officeDocument/2006/relationships/hyperlink" Target="https://gocompetition.energy.gov/users/miguel-heleno" TargetMode="External"/><Relationship Id="rId115" Type="http://schemas.openxmlformats.org/officeDocument/2006/relationships/hyperlink" Target="https://www.powersense.io/about_us" TargetMode="External"/><Relationship Id="rId61" Type="http://schemas.openxmlformats.org/officeDocument/2006/relationships/hyperlink" Target="https://gocompetition.energy.gov/teams/powersense" TargetMode="External"/><Relationship Id="rId82" Type="http://schemas.openxmlformats.org/officeDocument/2006/relationships/hyperlink" Target="https://gocompetition.energy.gov/system/files/eligibility-pdf/Team%20CasePower%2011-19-2020_0.pdf" TargetMode="External"/><Relationship Id="rId19" Type="http://schemas.openxmlformats.org/officeDocument/2006/relationships/hyperlink" Target="mailto:frank.e.curtis@lehigh.edu" TargetMode="External"/><Relationship Id="rId14" Type="http://schemas.openxmlformats.org/officeDocument/2006/relationships/hyperlink" Target="mailto:hxa134@case.edu" TargetMode="External"/><Relationship Id="rId30" Type="http://schemas.openxmlformats.org/officeDocument/2006/relationships/hyperlink" Target="https://gocompetition.energy.gov/teams/got-bsi-opf" TargetMode="External"/><Relationship Id="rId35" Type="http://schemas.openxmlformats.org/officeDocument/2006/relationships/hyperlink" Target="https://www.zoominfo.com/p/Bin-Wang/-1534221388" TargetMode="External"/><Relationship Id="rId56" Type="http://schemas.openxmlformats.org/officeDocument/2006/relationships/hyperlink" Target="mailto:miguelheleno@lbl.gov" TargetMode="External"/><Relationship Id="rId77" Type="http://schemas.openxmlformats.org/officeDocument/2006/relationships/hyperlink" Target="https://gocompetition.energy.gov/users/dr-kamlesh-mathur-phd" TargetMode="External"/><Relationship Id="rId100" Type="http://schemas.openxmlformats.org/officeDocument/2006/relationships/hyperlink" Target="https://www.mccormick.northwestern.edu/research-faculty/directory/profiles/waechter-andreas.html" TargetMode="External"/><Relationship Id="rId105" Type="http://schemas.openxmlformats.org/officeDocument/2006/relationships/hyperlink" Target="https://scholar.google.com/citations?user=Y5qrSMcAAAAJ&amp;hl=en" TargetMode="External"/><Relationship Id="rId8" Type="http://schemas.openxmlformats.org/officeDocument/2006/relationships/hyperlink" Target="https://gocompetition.energy.gov/teams/go-snip" TargetMode="External"/><Relationship Id="rId51" Type="http://schemas.openxmlformats.org/officeDocument/2006/relationships/hyperlink" Target="mailto:engineerlingong@gmail.com" TargetMode="External"/><Relationship Id="rId72" Type="http://schemas.openxmlformats.org/officeDocument/2006/relationships/hyperlink" Target="https://gocompetition.energy.gov/system/files/eligibility-pdf/Chankong-TeamRegistrationForm-for%20Challenge%202%20MoM.pdf" TargetMode="External"/><Relationship Id="rId93" Type="http://schemas.openxmlformats.org/officeDocument/2006/relationships/hyperlink" Target="https://case.edu/issacs/aboutfaculty-staff/kenneth-loparo" TargetMode="External"/><Relationship Id="rId98" Type="http://schemas.openxmlformats.org/officeDocument/2006/relationships/hyperlink" Target="http://coral.ise.lehigh.edu/frankecurtis/" TargetMode="External"/><Relationship Id="rId3" Type="http://schemas.openxmlformats.org/officeDocument/2006/relationships/hyperlink" Target="mailto:richard.waltz@artelys.com" TargetMode="External"/><Relationship Id="rId25" Type="http://schemas.openxmlformats.org/officeDocument/2006/relationships/hyperlink" Target="mailto:hafez.bazrafshan@icloud.com" TargetMode="External"/><Relationship Id="rId46" Type="http://schemas.openxmlformats.org/officeDocument/2006/relationships/hyperlink" Target="https://gocompetition.energy.gov/teams/mh-grid-solutions" TargetMode="External"/><Relationship Id="rId67" Type="http://schemas.openxmlformats.org/officeDocument/2006/relationships/hyperlink" Target="https://gocompetition.energy.gov/chiang-eligibilityforms-1647003382" TargetMode="External"/><Relationship Id="rId116" Type="http://schemas.openxmlformats.org/officeDocument/2006/relationships/hyperlink" Target="https://migrants.lib.utah.edu/collaborators/" TargetMode="External"/><Relationship Id="rId20" Type="http://schemas.openxmlformats.org/officeDocument/2006/relationships/hyperlink" Target="mailto:dan.molzahn@gmail.com" TargetMode="External"/><Relationship Id="rId41" Type="http://schemas.openxmlformats.org/officeDocument/2006/relationships/hyperlink" Target="https://gocompetition.energy.gov/users/dr-hassan-lionel-hijazi" TargetMode="External"/><Relationship Id="rId62" Type="http://schemas.openxmlformats.org/officeDocument/2006/relationships/hyperlink" Target="https://gocompetition.energy.gov/system/files/eligibility-pdf/Package-MoM.pdf" TargetMode="External"/><Relationship Id="rId83" Type="http://schemas.openxmlformats.org/officeDocument/2006/relationships/hyperlink" Target="https://gocompetition.energy.gov/fixing-team-name-loparos-entrant-form" TargetMode="External"/><Relationship Id="rId88" Type="http://schemas.openxmlformats.org/officeDocument/2006/relationships/hyperlink" Target="https://gocompetition.energy.gov/users/elizabeth-wong" TargetMode="External"/><Relationship Id="rId111" Type="http://schemas.openxmlformats.org/officeDocument/2006/relationships/hyperlink" Target="https://gocompetition.energy.gov/users/alexandre-moreira-da-silva" TargetMode="External"/><Relationship Id="rId15" Type="http://schemas.openxmlformats.org/officeDocument/2006/relationships/hyperlink" Target="mailto:kal4@case.edu" TargetMode="External"/><Relationship Id="rId36" Type="http://schemas.openxmlformats.org/officeDocument/2006/relationships/hyperlink" Target="https://www.zoominfo.com/p/Gilburt-Chiang/3055850602" TargetMode="External"/><Relationship Id="rId57" Type="http://schemas.openxmlformats.org/officeDocument/2006/relationships/hyperlink" Target="mailto:AMoreira@lbl.gov" TargetMode="External"/><Relationship Id="rId106" Type="http://schemas.openxmlformats.org/officeDocument/2006/relationships/hyperlink" Target="https://www.faculty.ece.vt.edu/kekatos/grou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G32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10" sqref="J10"/>
    </sheetView>
  </sheetViews>
  <sheetFormatPr baseColWidth="10" defaultRowHeight="16" x14ac:dyDescent="0.2"/>
  <cols>
    <col min="1" max="1" width="10.83203125" style="5"/>
    <col min="2" max="2" width="17.6640625" style="5" bestFit="1" customWidth="1"/>
    <col min="3" max="5" width="10.83203125" style="5"/>
    <col min="6" max="6" width="14.5" style="5" bestFit="1" customWidth="1"/>
    <col min="7" max="8" width="11.1640625" style="72" bestFit="1" customWidth="1"/>
    <col min="9" max="9" width="13" style="29" bestFit="1" customWidth="1"/>
    <col min="10" max="10" width="13.5" style="72" bestFit="1" customWidth="1"/>
    <col min="11" max="11" width="11.1640625" style="72" bestFit="1" customWidth="1"/>
    <col min="12" max="12" width="12.1640625" style="5" bestFit="1" customWidth="1"/>
    <col min="13" max="13" width="11.6640625" style="5" bestFit="1" customWidth="1"/>
    <col min="14" max="16384" width="10.83203125" style="5"/>
  </cols>
  <sheetData>
    <row r="1" spans="1:319" s="72" customFormat="1" x14ac:dyDescent="0.2">
      <c r="A1" s="72" t="s">
        <v>0</v>
      </c>
      <c r="B1" s="70" t="s">
        <v>1200</v>
      </c>
      <c r="C1" s="72" t="s">
        <v>2</v>
      </c>
      <c r="D1" s="108" t="s">
        <v>1451</v>
      </c>
      <c r="E1" s="108" t="s">
        <v>335</v>
      </c>
      <c r="F1" s="70" t="s">
        <v>338</v>
      </c>
      <c r="G1" s="86" t="s">
        <v>5</v>
      </c>
      <c r="H1" s="109" t="s">
        <v>337</v>
      </c>
      <c r="I1" s="70" t="s">
        <v>1068</v>
      </c>
      <c r="J1" s="76" t="s">
        <v>1319</v>
      </c>
      <c r="K1" s="86" t="s">
        <v>8</v>
      </c>
      <c r="L1" s="76" t="s">
        <v>1</v>
      </c>
      <c r="M1" s="72" t="s">
        <v>9</v>
      </c>
      <c r="N1" s="72" t="s">
        <v>10</v>
      </c>
      <c r="O1" s="72" t="s">
        <v>11</v>
      </c>
      <c r="P1" s="72" t="s">
        <v>12</v>
      </c>
      <c r="Q1" s="72" t="s">
        <v>13</v>
      </c>
      <c r="R1" s="72" t="s">
        <v>14</v>
      </c>
      <c r="S1" s="72" t="s">
        <v>15</v>
      </c>
      <c r="T1" s="72" t="s">
        <v>16</v>
      </c>
      <c r="U1" s="108" t="s">
        <v>17</v>
      </c>
      <c r="V1" s="72" t="s">
        <v>18</v>
      </c>
      <c r="W1" s="72" t="s">
        <v>19</v>
      </c>
      <c r="X1" s="72" t="s">
        <v>20</v>
      </c>
      <c r="Y1" s="72" t="s">
        <v>21</v>
      </c>
      <c r="Z1" s="72" t="s">
        <v>22</v>
      </c>
      <c r="AA1" s="72" t="s">
        <v>23</v>
      </c>
      <c r="AB1" s="72" t="s">
        <v>24</v>
      </c>
      <c r="AC1" s="72" t="s">
        <v>25</v>
      </c>
      <c r="AD1" s="72" t="s">
        <v>26</v>
      </c>
      <c r="AE1" s="72" t="s">
        <v>27</v>
      </c>
      <c r="AF1" s="72" t="s">
        <v>28</v>
      </c>
      <c r="AG1" s="72" t="s">
        <v>29</v>
      </c>
      <c r="AH1" s="72" t="s">
        <v>30</v>
      </c>
      <c r="AI1" s="72" t="s">
        <v>31</v>
      </c>
      <c r="AJ1" s="72" t="s">
        <v>32</v>
      </c>
      <c r="AK1" s="72" t="s">
        <v>33</v>
      </c>
      <c r="AL1" s="72" t="s">
        <v>34</v>
      </c>
      <c r="AM1" s="72" t="s">
        <v>35</v>
      </c>
      <c r="AN1" s="72" t="s">
        <v>36</v>
      </c>
      <c r="AO1" s="72" t="s">
        <v>37</v>
      </c>
      <c r="AP1" s="72" t="s">
        <v>38</v>
      </c>
      <c r="AQ1" s="72" t="s">
        <v>39</v>
      </c>
      <c r="AR1" s="72" t="s">
        <v>40</v>
      </c>
      <c r="AS1" s="72" t="s">
        <v>41</v>
      </c>
      <c r="AT1" s="72" t="s">
        <v>42</v>
      </c>
      <c r="AU1" s="122" t="s">
        <v>43</v>
      </c>
      <c r="AV1" s="72" t="s">
        <v>44</v>
      </c>
      <c r="AW1" s="72" t="s">
        <v>45</v>
      </c>
      <c r="AX1" s="72" t="s">
        <v>46</v>
      </c>
      <c r="AY1" s="72" t="s">
        <v>47</v>
      </c>
      <c r="AZ1" s="72" t="s">
        <v>48</v>
      </c>
      <c r="BA1" s="72" t="s">
        <v>49</v>
      </c>
      <c r="BB1" s="72" t="s">
        <v>50</v>
      </c>
      <c r="BC1" s="123" t="s">
        <v>51</v>
      </c>
      <c r="BD1" s="124" t="s">
        <v>52</v>
      </c>
      <c r="BE1" s="123" t="s">
        <v>53</v>
      </c>
      <c r="BF1" s="72" t="s">
        <v>54</v>
      </c>
      <c r="BG1" s="72" t="s">
        <v>55</v>
      </c>
      <c r="BH1" s="72" t="s">
        <v>56</v>
      </c>
      <c r="BI1" s="72" t="s">
        <v>57</v>
      </c>
      <c r="BJ1" s="72" t="s">
        <v>58</v>
      </c>
      <c r="BK1" s="72" t="s">
        <v>59</v>
      </c>
      <c r="BL1" s="72" t="s">
        <v>60</v>
      </c>
      <c r="BM1" s="72" t="s">
        <v>61</v>
      </c>
      <c r="BN1" s="72" t="s">
        <v>62</v>
      </c>
      <c r="BO1" s="72" t="s">
        <v>63</v>
      </c>
      <c r="BP1" s="72" t="s">
        <v>64</v>
      </c>
      <c r="BQ1" s="72" t="s">
        <v>65</v>
      </c>
      <c r="BR1" s="72" t="s">
        <v>66</v>
      </c>
      <c r="BS1" s="72" t="s">
        <v>67</v>
      </c>
      <c r="BT1" s="72" t="s">
        <v>68</v>
      </c>
      <c r="BU1" s="72" t="s">
        <v>69</v>
      </c>
      <c r="BV1" s="72" t="s">
        <v>70</v>
      </c>
      <c r="BW1" s="72" t="s">
        <v>71</v>
      </c>
      <c r="BX1" s="72" t="s">
        <v>72</v>
      </c>
      <c r="BY1" s="72" t="s">
        <v>73</v>
      </c>
      <c r="BZ1" s="72" t="s">
        <v>74</v>
      </c>
      <c r="CA1" s="72" t="s">
        <v>75</v>
      </c>
      <c r="CB1" s="72" t="s">
        <v>76</v>
      </c>
      <c r="CC1" s="72" t="s">
        <v>77</v>
      </c>
      <c r="CD1" s="72" t="s">
        <v>78</v>
      </c>
      <c r="CE1" s="72" t="s">
        <v>79</v>
      </c>
      <c r="CF1" s="72" t="s">
        <v>80</v>
      </c>
      <c r="CG1" s="72" t="s">
        <v>81</v>
      </c>
      <c r="CH1" s="72" t="s">
        <v>82</v>
      </c>
      <c r="CI1" s="72" t="s">
        <v>83</v>
      </c>
      <c r="CJ1" s="72" t="s">
        <v>84</v>
      </c>
      <c r="CK1" s="72" t="s">
        <v>85</v>
      </c>
      <c r="CL1" s="72" t="s">
        <v>86</v>
      </c>
      <c r="CM1" s="72" t="s">
        <v>87</v>
      </c>
      <c r="CN1" s="72" t="s">
        <v>88</v>
      </c>
      <c r="CO1" s="72" t="s">
        <v>89</v>
      </c>
      <c r="CP1" s="72" t="s">
        <v>90</v>
      </c>
      <c r="CQ1" s="110" t="s">
        <v>91</v>
      </c>
      <c r="CR1" s="110" t="s">
        <v>92</v>
      </c>
      <c r="CS1" s="72" t="s">
        <v>93</v>
      </c>
      <c r="CT1" s="72" t="s">
        <v>94</v>
      </c>
      <c r="CU1" s="124" t="s">
        <v>95</v>
      </c>
      <c r="CV1" s="124" t="s">
        <v>96</v>
      </c>
      <c r="CW1" s="72" t="s">
        <v>97</v>
      </c>
      <c r="CX1" s="72" t="s">
        <v>98</v>
      </c>
      <c r="CY1" s="72" t="s">
        <v>99</v>
      </c>
      <c r="CZ1" s="72" t="s">
        <v>100</v>
      </c>
      <c r="DA1" s="72" t="s">
        <v>101</v>
      </c>
      <c r="DB1" s="72" t="s">
        <v>102</v>
      </c>
      <c r="DC1" s="123" t="s">
        <v>103</v>
      </c>
      <c r="DD1" s="123" t="s">
        <v>104</v>
      </c>
      <c r="DE1" s="123" t="s">
        <v>105</v>
      </c>
      <c r="DF1" s="123" t="s">
        <v>106</v>
      </c>
      <c r="DG1" s="125" t="s">
        <v>107</v>
      </c>
      <c r="DH1" s="125" t="s">
        <v>108</v>
      </c>
      <c r="DI1" s="72" t="s">
        <v>109</v>
      </c>
      <c r="DJ1" s="72" t="s">
        <v>110</v>
      </c>
      <c r="DK1" s="72" t="s">
        <v>111</v>
      </c>
      <c r="DL1" s="72" t="s">
        <v>112</v>
      </c>
      <c r="DM1" s="72" t="s">
        <v>113</v>
      </c>
      <c r="DN1" s="72" t="s">
        <v>114</v>
      </c>
      <c r="DO1" s="72" t="s">
        <v>115</v>
      </c>
      <c r="DP1" s="72" t="s">
        <v>116</v>
      </c>
      <c r="DQ1" s="72" t="s">
        <v>117</v>
      </c>
      <c r="DR1" s="72" t="s">
        <v>118</v>
      </c>
      <c r="DS1" s="72" t="s">
        <v>119</v>
      </c>
      <c r="DT1" s="72" t="s">
        <v>120</v>
      </c>
      <c r="DU1" s="126" t="s">
        <v>121</v>
      </c>
      <c r="DV1" s="126" t="s">
        <v>122</v>
      </c>
      <c r="DW1" s="126" t="s">
        <v>123</v>
      </c>
      <c r="DX1" s="127" t="s">
        <v>124</v>
      </c>
      <c r="DY1" s="127" t="s">
        <v>125</v>
      </c>
      <c r="DZ1" s="127" t="s">
        <v>126</v>
      </c>
      <c r="EA1" s="72" t="s">
        <v>127</v>
      </c>
      <c r="EB1" s="72" t="s">
        <v>128</v>
      </c>
      <c r="EC1" s="126" t="s">
        <v>129</v>
      </c>
      <c r="ED1" s="126" t="s">
        <v>130</v>
      </c>
      <c r="EE1" s="126" t="s">
        <v>131</v>
      </c>
      <c r="EF1" s="127" t="s">
        <v>132</v>
      </c>
      <c r="EG1" s="127" t="s">
        <v>133</v>
      </c>
      <c r="EH1" s="127" t="s">
        <v>134</v>
      </c>
      <c r="EI1" s="72" t="s">
        <v>135</v>
      </c>
      <c r="EJ1" s="72" t="s">
        <v>136</v>
      </c>
      <c r="EK1" s="72" t="s">
        <v>137</v>
      </c>
      <c r="EL1" s="72" t="s">
        <v>138</v>
      </c>
      <c r="EM1" s="72" t="s">
        <v>139</v>
      </c>
      <c r="EN1" s="72" t="s">
        <v>140</v>
      </c>
      <c r="EO1" s="72" t="s">
        <v>141</v>
      </c>
      <c r="EP1" s="72" t="s">
        <v>142</v>
      </c>
      <c r="EQ1" s="72" t="s">
        <v>143</v>
      </c>
      <c r="ER1" s="72" t="s">
        <v>144</v>
      </c>
      <c r="ES1" s="72" t="s">
        <v>145</v>
      </c>
      <c r="ET1" s="72" t="s">
        <v>146</v>
      </c>
      <c r="EU1" s="72" t="s">
        <v>147</v>
      </c>
      <c r="EV1" s="72" t="s">
        <v>148</v>
      </c>
      <c r="EW1" s="72" t="s">
        <v>149</v>
      </c>
      <c r="EX1" s="72" t="s">
        <v>150</v>
      </c>
      <c r="EY1" s="72" t="s">
        <v>151</v>
      </c>
      <c r="EZ1" s="72" t="s">
        <v>152</v>
      </c>
      <c r="FA1" s="72" t="s">
        <v>153</v>
      </c>
      <c r="FB1" s="72" t="s">
        <v>154</v>
      </c>
      <c r="FC1" s="72" t="s">
        <v>155</v>
      </c>
      <c r="FD1" s="72" t="s">
        <v>156</v>
      </c>
      <c r="FE1" s="72" t="s">
        <v>157</v>
      </c>
      <c r="FF1" s="72" t="s">
        <v>158</v>
      </c>
      <c r="FG1" s="72" t="s">
        <v>159</v>
      </c>
      <c r="FH1" s="72" t="s">
        <v>160</v>
      </c>
      <c r="FI1" s="72" t="s">
        <v>161</v>
      </c>
      <c r="FJ1" s="72" t="s">
        <v>162</v>
      </c>
      <c r="FK1" s="72" t="s">
        <v>163</v>
      </c>
      <c r="FL1" s="72" t="s">
        <v>164</v>
      </c>
      <c r="FM1" s="72" t="s">
        <v>165</v>
      </c>
      <c r="FN1" s="72" t="s">
        <v>166</v>
      </c>
      <c r="FO1" s="72" t="s">
        <v>167</v>
      </c>
      <c r="FP1" s="72" t="s">
        <v>168</v>
      </c>
      <c r="FQ1" s="72" t="s">
        <v>169</v>
      </c>
      <c r="FR1" s="72" t="s">
        <v>170</v>
      </c>
      <c r="FS1" s="72" t="s">
        <v>171</v>
      </c>
      <c r="FT1" s="72" t="s">
        <v>172</v>
      </c>
      <c r="FU1" s="72" t="s">
        <v>173</v>
      </c>
      <c r="FV1" s="72" t="s">
        <v>174</v>
      </c>
      <c r="FW1" s="72" t="s">
        <v>175</v>
      </c>
      <c r="FX1" s="72" t="s">
        <v>176</v>
      </c>
      <c r="FY1" s="72" t="s">
        <v>177</v>
      </c>
      <c r="FZ1" s="72" t="s">
        <v>178</v>
      </c>
      <c r="GA1" s="72" t="s">
        <v>179</v>
      </c>
      <c r="GB1" s="72" t="s">
        <v>180</v>
      </c>
      <c r="GC1" s="72" t="s">
        <v>181</v>
      </c>
      <c r="GD1" s="72" t="s">
        <v>182</v>
      </c>
      <c r="GE1" s="72" t="s">
        <v>183</v>
      </c>
      <c r="GF1" s="72" t="s">
        <v>184</v>
      </c>
      <c r="GG1" s="72" t="s">
        <v>185</v>
      </c>
      <c r="GH1" s="72" t="s">
        <v>186</v>
      </c>
      <c r="GI1" s="72" t="s">
        <v>187</v>
      </c>
      <c r="GJ1" s="72" t="s">
        <v>188</v>
      </c>
      <c r="GK1" s="72" t="s">
        <v>189</v>
      </c>
      <c r="GL1" s="72" t="s">
        <v>190</v>
      </c>
      <c r="GM1" s="72" t="s">
        <v>191</v>
      </c>
      <c r="GN1" s="72" t="s">
        <v>192</v>
      </c>
      <c r="GO1" s="72" t="s">
        <v>193</v>
      </c>
      <c r="GP1" s="72" t="s">
        <v>194</v>
      </c>
      <c r="GQ1" s="72" t="s">
        <v>195</v>
      </c>
      <c r="GR1" s="72" t="s">
        <v>196</v>
      </c>
      <c r="GS1" s="72" t="s">
        <v>197</v>
      </c>
      <c r="GT1" s="72" t="s">
        <v>198</v>
      </c>
      <c r="GU1" s="72" t="s">
        <v>199</v>
      </c>
      <c r="GV1" s="72" t="s">
        <v>200</v>
      </c>
      <c r="GW1" s="72" t="s">
        <v>201</v>
      </c>
      <c r="GX1" s="72" t="s">
        <v>202</v>
      </c>
      <c r="GY1" s="72" t="s">
        <v>203</v>
      </c>
      <c r="GZ1" s="72" t="s">
        <v>204</v>
      </c>
      <c r="HA1" s="72" t="s">
        <v>205</v>
      </c>
      <c r="HB1" s="72" t="s">
        <v>206</v>
      </c>
      <c r="HC1" s="72" t="s">
        <v>207</v>
      </c>
      <c r="HD1" s="72" t="s">
        <v>208</v>
      </c>
      <c r="HE1" s="72" t="s">
        <v>209</v>
      </c>
      <c r="HF1" s="72" t="s">
        <v>210</v>
      </c>
      <c r="HG1" s="72" t="s">
        <v>211</v>
      </c>
      <c r="HH1" s="72" t="s">
        <v>212</v>
      </c>
      <c r="HI1" s="72" t="s">
        <v>213</v>
      </c>
      <c r="HJ1" s="72" t="s">
        <v>214</v>
      </c>
      <c r="HK1" s="72" t="s">
        <v>215</v>
      </c>
      <c r="HL1" s="72" t="s">
        <v>216</v>
      </c>
      <c r="HM1" s="72" t="s">
        <v>217</v>
      </c>
      <c r="HN1" s="72" t="s">
        <v>218</v>
      </c>
      <c r="HO1" s="72" t="s">
        <v>219</v>
      </c>
      <c r="HP1" s="72" t="s">
        <v>220</v>
      </c>
      <c r="HQ1" s="72" t="s">
        <v>221</v>
      </c>
      <c r="HR1" s="72" t="s">
        <v>222</v>
      </c>
      <c r="HS1" s="72" t="s">
        <v>223</v>
      </c>
      <c r="HT1" s="72" t="s">
        <v>224</v>
      </c>
      <c r="HU1" s="72" t="s">
        <v>225</v>
      </c>
      <c r="HV1" s="72" t="s">
        <v>226</v>
      </c>
      <c r="HW1" s="72" t="s">
        <v>227</v>
      </c>
      <c r="HX1" s="72" t="s">
        <v>228</v>
      </c>
      <c r="HY1" s="72" t="s">
        <v>229</v>
      </c>
      <c r="HZ1" s="72" t="s">
        <v>230</v>
      </c>
      <c r="IA1" s="72" t="s">
        <v>231</v>
      </c>
      <c r="IB1" s="72" t="s">
        <v>232</v>
      </c>
      <c r="IC1" s="72" t="s">
        <v>233</v>
      </c>
      <c r="ID1" s="72" t="s">
        <v>234</v>
      </c>
      <c r="IE1" s="72" t="s">
        <v>235</v>
      </c>
      <c r="IF1" s="72" t="s">
        <v>236</v>
      </c>
      <c r="IG1" s="72" t="s">
        <v>237</v>
      </c>
      <c r="IH1" s="72" t="s">
        <v>238</v>
      </c>
      <c r="II1" s="72" t="s">
        <v>239</v>
      </c>
      <c r="IJ1" s="72" t="s">
        <v>240</v>
      </c>
      <c r="IK1" s="72" t="s">
        <v>241</v>
      </c>
      <c r="IL1" s="72" t="s">
        <v>242</v>
      </c>
      <c r="IM1" s="72" t="s">
        <v>243</v>
      </c>
      <c r="IN1" s="72" t="s">
        <v>244</v>
      </c>
      <c r="IO1" s="72" t="s">
        <v>245</v>
      </c>
      <c r="IP1" s="72" t="s">
        <v>246</v>
      </c>
      <c r="IQ1" s="72" t="s">
        <v>247</v>
      </c>
      <c r="IR1" s="72" t="s">
        <v>248</v>
      </c>
      <c r="IS1" s="72" t="s">
        <v>249</v>
      </c>
      <c r="IT1" s="72" t="s">
        <v>250</v>
      </c>
      <c r="IU1" s="72" t="s">
        <v>251</v>
      </c>
      <c r="IV1" s="72" t="s">
        <v>252</v>
      </c>
      <c r="IW1" s="72" t="s">
        <v>253</v>
      </c>
      <c r="IX1" s="72" t="s">
        <v>254</v>
      </c>
      <c r="IY1" s="72" t="s">
        <v>255</v>
      </c>
      <c r="IZ1" s="72" t="s">
        <v>256</v>
      </c>
      <c r="JA1" s="72" t="s">
        <v>257</v>
      </c>
      <c r="JB1" s="72" t="s">
        <v>258</v>
      </c>
      <c r="JC1" s="72" t="s">
        <v>259</v>
      </c>
      <c r="JD1" s="72" t="s">
        <v>260</v>
      </c>
      <c r="JE1" s="72" t="s">
        <v>261</v>
      </c>
      <c r="JF1" s="72" t="s">
        <v>262</v>
      </c>
      <c r="JG1" s="72" t="s">
        <v>263</v>
      </c>
      <c r="JH1" s="72" t="s">
        <v>264</v>
      </c>
      <c r="JI1" s="72" t="s">
        <v>265</v>
      </c>
      <c r="JJ1" s="72" t="s">
        <v>266</v>
      </c>
      <c r="JK1" s="72" t="s">
        <v>267</v>
      </c>
      <c r="JL1" s="72" t="s">
        <v>268</v>
      </c>
      <c r="JM1" s="72" t="s">
        <v>269</v>
      </c>
      <c r="JN1" s="72" t="s">
        <v>270</v>
      </c>
      <c r="JO1" s="72" t="s">
        <v>271</v>
      </c>
      <c r="JP1" s="72" t="s">
        <v>272</v>
      </c>
      <c r="JQ1" s="72" t="s">
        <v>273</v>
      </c>
      <c r="JR1" s="72" t="s">
        <v>274</v>
      </c>
      <c r="JS1" s="72" t="s">
        <v>275</v>
      </c>
      <c r="JT1" s="72" t="s">
        <v>276</v>
      </c>
      <c r="JU1" s="72" t="s">
        <v>277</v>
      </c>
      <c r="JV1" s="72" t="s">
        <v>278</v>
      </c>
      <c r="JW1" s="72" t="s">
        <v>279</v>
      </c>
      <c r="JX1" s="72" t="s">
        <v>280</v>
      </c>
      <c r="JY1" s="72" t="s">
        <v>281</v>
      </c>
      <c r="JZ1" s="72" t="s">
        <v>282</v>
      </c>
      <c r="KA1" s="72" t="s">
        <v>283</v>
      </c>
      <c r="KB1" s="72" t="s">
        <v>284</v>
      </c>
      <c r="KC1" s="72" t="s">
        <v>285</v>
      </c>
      <c r="KD1" s="72" t="s">
        <v>286</v>
      </c>
      <c r="KE1" s="72" t="s">
        <v>287</v>
      </c>
      <c r="KF1" s="72" t="s">
        <v>288</v>
      </c>
      <c r="KG1" s="72" t="s">
        <v>289</v>
      </c>
      <c r="KH1" s="72" t="s">
        <v>290</v>
      </c>
      <c r="KI1" s="72" t="s">
        <v>291</v>
      </c>
      <c r="KJ1" s="72" t="s">
        <v>292</v>
      </c>
      <c r="KK1" s="72" t="s">
        <v>293</v>
      </c>
      <c r="KL1" s="72" t="s">
        <v>294</v>
      </c>
      <c r="KM1" s="72" t="s">
        <v>295</v>
      </c>
      <c r="KN1" s="72" t="s">
        <v>296</v>
      </c>
      <c r="KO1" s="72" t="s">
        <v>297</v>
      </c>
      <c r="KP1" s="72" t="s">
        <v>298</v>
      </c>
      <c r="KQ1" s="72" t="s">
        <v>299</v>
      </c>
      <c r="KR1" s="72" t="s">
        <v>300</v>
      </c>
      <c r="KS1" s="72" t="s">
        <v>301</v>
      </c>
      <c r="KT1" s="72" t="s">
        <v>302</v>
      </c>
      <c r="KU1" s="72" t="s">
        <v>303</v>
      </c>
      <c r="KV1" s="72" t="s">
        <v>304</v>
      </c>
      <c r="KW1" s="72" t="s">
        <v>305</v>
      </c>
      <c r="KX1" s="72" t="s">
        <v>306</v>
      </c>
      <c r="KY1" s="72" t="s">
        <v>307</v>
      </c>
      <c r="KZ1" s="72" t="s">
        <v>308</v>
      </c>
      <c r="LA1" s="72" t="s">
        <v>309</v>
      </c>
      <c r="LB1" s="72" t="s">
        <v>310</v>
      </c>
      <c r="LC1" s="72" t="s">
        <v>311</v>
      </c>
      <c r="LD1" s="72" t="s">
        <v>312</v>
      </c>
      <c r="LE1" s="72" t="s">
        <v>313</v>
      </c>
      <c r="LF1" s="72" t="s">
        <v>314</v>
      </c>
      <c r="LG1" s="72" t="s">
        <v>1400</v>
      </c>
    </row>
    <row r="2" spans="1:319" x14ac:dyDescent="0.2">
      <c r="A2" s="5" t="s">
        <v>528</v>
      </c>
      <c r="B2" s="73" t="s">
        <v>547</v>
      </c>
      <c r="C2" s="5" t="s">
        <v>529</v>
      </c>
      <c r="D2" s="5" t="s">
        <v>323</v>
      </c>
      <c r="E2" s="5">
        <v>5</v>
      </c>
      <c r="F2" s="73" t="s">
        <v>982</v>
      </c>
      <c r="G2" s="29">
        <v>1350775.9264354201</v>
      </c>
      <c r="H2" s="29">
        <v>834871.64672543597</v>
      </c>
      <c r="I2" s="74">
        <v>1350775.9264354201</v>
      </c>
      <c r="J2" s="77">
        <v>44860.429166666669</v>
      </c>
      <c r="K2" s="29">
        <v>1350775.9264354201</v>
      </c>
      <c r="L2" s="5" t="s">
        <v>462</v>
      </c>
      <c r="M2" s="5">
        <v>1</v>
      </c>
      <c r="N2" s="5" t="s">
        <v>530</v>
      </c>
      <c r="O2" s="5" t="s">
        <v>530</v>
      </c>
      <c r="R2" s="5">
        <v>1800</v>
      </c>
      <c r="S2" s="5">
        <v>105</v>
      </c>
      <c r="U2" s="5">
        <v>0</v>
      </c>
      <c r="V2" s="5">
        <v>22.017104864120402</v>
      </c>
      <c r="W2" s="5">
        <v>0</v>
      </c>
      <c r="X2" s="5" t="s">
        <v>1598</v>
      </c>
      <c r="AG2" s="5">
        <v>0</v>
      </c>
      <c r="AH2" s="5">
        <v>0</v>
      </c>
      <c r="AL2" s="5">
        <v>10</v>
      </c>
      <c r="AM2" s="5">
        <v>9</v>
      </c>
      <c r="AU2" s="5">
        <v>19</v>
      </c>
      <c r="AV2" s="5" t="b">
        <v>1</v>
      </c>
      <c r="AW2" s="5">
        <v>0</v>
      </c>
      <c r="AY2" s="5">
        <v>1350775.9264354201</v>
      </c>
      <c r="BA2" s="5">
        <v>1350775.9264354201</v>
      </c>
      <c r="BB2" s="5">
        <v>0</v>
      </c>
      <c r="BC2" s="5">
        <v>4.7360570088375202E-3</v>
      </c>
      <c r="BD2" s="5">
        <v>1467710.5423607801</v>
      </c>
      <c r="BE2" s="5">
        <v>116934.611189307</v>
      </c>
      <c r="BF2" s="5">
        <v>0</v>
      </c>
      <c r="BG2" s="5">
        <v>0</v>
      </c>
      <c r="BH2" s="5">
        <v>0</v>
      </c>
      <c r="BI2" s="5">
        <v>19</v>
      </c>
      <c r="BJ2" s="5">
        <v>45</v>
      </c>
      <c r="BK2" s="5">
        <v>0</v>
      </c>
      <c r="BL2" s="5">
        <v>49</v>
      </c>
      <c r="BM2" s="5">
        <v>0</v>
      </c>
      <c r="BN2" s="5">
        <v>0</v>
      </c>
      <c r="BO2" s="5">
        <v>0</v>
      </c>
      <c r="BP2" s="5">
        <v>723</v>
      </c>
      <c r="BQ2" s="5">
        <v>0</v>
      </c>
      <c r="BR2" s="5">
        <v>0</v>
      </c>
      <c r="BS2" s="5">
        <v>0</v>
      </c>
      <c r="BT2" s="5">
        <v>130</v>
      </c>
      <c r="BU2" s="5">
        <v>0</v>
      </c>
      <c r="BV2" s="5">
        <v>0</v>
      </c>
      <c r="BW2" s="5">
        <v>0</v>
      </c>
      <c r="BX2" s="5">
        <v>5117</v>
      </c>
      <c r="BY2" s="5">
        <v>0</v>
      </c>
      <c r="BZ2" s="5">
        <v>0</v>
      </c>
      <c r="CA2" s="5">
        <v>0</v>
      </c>
      <c r="CB2" s="5">
        <v>75865</v>
      </c>
      <c r="CC2" s="5">
        <v>0</v>
      </c>
      <c r="CD2" s="5">
        <v>0</v>
      </c>
      <c r="CE2" s="5">
        <v>0</v>
      </c>
      <c r="CF2" s="5">
        <v>13646</v>
      </c>
      <c r="CG2" s="5">
        <v>19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19</v>
      </c>
      <c r="CN2" s="5">
        <v>0</v>
      </c>
      <c r="CO2" s="5" t="s">
        <v>559</v>
      </c>
      <c r="CQ2" s="5">
        <v>625561.15092054405</v>
      </c>
      <c r="CR2" s="5">
        <v>725214.77551487903</v>
      </c>
      <c r="CS2" s="5">
        <v>0</v>
      </c>
      <c r="CT2" s="5">
        <v>0</v>
      </c>
      <c r="CU2" s="5">
        <v>1.68261325653446E-3</v>
      </c>
      <c r="CV2" s="5">
        <v>3.05344375230306E-3</v>
      </c>
      <c r="CW2" s="5">
        <v>1.14864055466823E-3</v>
      </c>
      <c r="CX2" s="5">
        <v>1.2592902728345899E-3</v>
      </c>
      <c r="CY2" s="5">
        <v>2.4079308275028201E-3</v>
      </c>
      <c r="CZ2" s="5">
        <v>5.3397270186622905E-4</v>
      </c>
      <c r="DA2" s="5">
        <v>1.7941534794684601E-3</v>
      </c>
      <c r="DB2" s="5">
        <v>2.3281261813346901E-3</v>
      </c>
      <c r="DC2" s="5">
        <v>731953.04134958296</v>
      </c>
      <c r="DD2" s="5">
        <v>735757.50101120397</v>
      </c>
      <c r="DE2" s="5">
        <v>106391.888746425</v>
      </c>
      <c r="DF2" s="5">
        <v>10542.722442881301</v>
      </c>
      <c r="DG2" s="5">
        <v>7500.0682548927498</v>
      </c>
      <c r="DH2" s="5">
        <v>7636.0058810072996</v>
      </c>
      <c r="DI2" s="5">
        <v>15136.0741359</v>
      </c>
      <c r="DJ2" s="5">
        <v>2922.5304915330498</v>
      </c>
      <c r="DK2" s="5">
        <v>2906.71656187401</v>
      </c>
      <c r="DL2" s="5">
        <v>5829.2470534070699</v>
      </c>
      <c r="DM2" s="5">
        <v>95969.29</v>
      </c>
      <c r="DN2" s="5">
        <v>0</v>
      </c>
      <c r="DO2" s="5">
        <v>95969.29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 s="5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9.4726169396140494E-2</v>
      </c>
      <c r="EL2" s="5">
        <v>9.5414694858078006E-2</v>
      </c>
      <c r="EM2" s="71">
        <v>9.9997761912717906E-5</v>
      </c>
      <c r="EN2" s="5">
        <v>0</v>
      </c>
      <c r="EO2" s="71">
        <v>9.9014642654476006E-5</v>
      </c>
      <c r="EP2" s="5">
        <v>0.87633169780451803</v>
      </c>
      <c r="EQ2" s="71">
        <v>9.8009091738071596E-5</v>
      </c>
      <c r="ER2" s="71">
        <v>9.98544221739172E-5</v>
      </c>
      <c r="ES2" s="71">
        <v>9.9997604915789604E-5</v>
      </c>
      <c r="ET2" s="5">
        <v>0.99494226821485898</v>
      </c>
      <c r="EU2" s="71">
        <v>9.9997604915789604E-5</v>
      </c>
      <c r="EV2" s="5">
        <v>0</v>
      </c>
      <c r="EW2" s="5">
        <v>0</v>
      </c>
      <c r="EX2" s="71">
        <v>9.9999381894873204E-5</v>
      </c>
      <c r="EY2" s="5">
        <v>0.69961000313910304</v>
      </c>
      <c r="EZ2" s="5">
        <v>0</v>
      </c>
      <c r="FA2" s="5">
        <v>0</v>
      </c>
      <c r="FB2" s="71">
        <v>9.9989615014450806E-5</v>
      </c>
      <c r="FC2" s="5">
        <v>0</v>
      </c>
      <c r="FD2" s="71">
        <v>1.7006560049104199E-9</v>
      </c>
      <c r="FE2" s="71">
        <v>1.7006560049104199E-9</v>
      </c>
      <c r="FF2" s="71">
        <v>4.0202507989306397E-11</v>
      </c>
      <c r="FG2" s="71">
        <v>1.7006560049104199E-9</v>
      </c>
      <c r="FH2" s="71">
        <v>4.1821535123887E-10</v>
      </c>
      <c r="FI2" s="71">
        <v>3.7737613034494101E-10</v>
      </c>
      <c r="FJ2" s="71">
        <v>4.1821535123887E-10</v>
      </c>
      <c r="FK2" s="5">
        <v>0</v>
      </c>
      <c r="FL2" s="5">
        <v>0</v>
      </c>
      <c r="FM2" s="71">
        <v>-6.0657515365165802E-9</v>
      </c>
      <c r="FN2" s="71">
        <v>1.7224249024248101E-10</v>
      </c>
      <c r="FO2" s="71">
        <v>6.2379940267590603E-9</v>
      </c>
      <c r="FP2" s="71">
        <v>-1.28019953541259E-8</v>
      </c>
      <c r="FQ2" s="71">
        <v>4.9360349141380704E-10</v>
      </c>
      <c r="FR2" s="71">
        <v>1.3295598845539701E-8</v>
      </c>
      <c r="FS2" s="5">
        <v>0.75</v>
      </c>
      <c r="FT2" s="5">
        <v>0.104719755119659</v>
      </c>
      <c r="FU2" s="5">
        <v>0</v>
      </c>
      <c r="FV2" s="5">
        <v>9.4726169396140494E-2</v>
      </c>
      <c r="FW2" s="5">
        <v>9.5414694858078006E-2</v>
      </c>
      <c r="FX2" s="71">
        <v>9.9998547370638805E-5</v>
      </c>
      <c r="FY2" s="5">
        <v>0</v>
      </c>
      <c r="FZ2" s="5">
        <v>0.41264568551785102</v>
      </c>
      <c r="GA2" s="5">
        <v>7.1360520139604103E-2</v>
      </c>
      <c r="GB2" s="71">
        <v>9.9998547370638805E-5</v>
      </c>
      <c r="GC2" s="5">
        <v>0</v>
      </c>
      <c r="GD2" s="71">
        <v>9.9569770742087999E-5</v>
      </c>
      <c r="GE2" s="5">
        <v>0.62934567481442305</v>
      </c>
      <c r="GF2" s="71">
        <v>9.9122303315712896E-5</v>
      </c>
      <c r="GG2" s="71">
        <v>9.9861050861460495E-5</v>
      </c>
      <c r="GH2" s="71">
        <v>9.9997663292552595E-5</v>
      </c>
      <c r="GI2" s="5">
        <v>9.0513819559817105E-2</v>
      </c>
      <c r="GJ2" s="71">
        <v>9.9997663292552595E-5</v>
      </c>
      <c r="GK2" s="5">
        <v>0</v>
      </c>
      <c r="GL2" s="5">
        <v>0</v>
      </c>
      <c r="GM2" s="71">
        <v>9.9998844465862201E-5</v>
      </c>
      <c r="GN2" s="5">
        <v>0.18999975222714499</v>
      </c>
      <c r="GO2" s="5">
        <v>0</v>
      </c>
      <c r="GP2" s="5">
        <v>0</v>
      </c>
      <c r="GQ2" s="71">
        <v>9.9990050474563205E-5</v>
      </c>
      <c r="GR2" s="5">
        <v>0</v>
      </c>
      <c r="GS2" s="71">
        <v>1.2550301073388501E-7</v>
      </c>
      <c r="GT2" s="71">
        <v>1.2550301073388501E-7</v>
      </c>
      <c r="GU2" s="71">
        <v>3.2153172124793601E-8</v>
      </c>
      <c r="GV2" s="71">
        <v>1.2550301073388501E-7</v>
      </c>
      <c r="GW2" s="71">
        <v>8.4990647852833895E-9</v>
      </c>
      <c r="GX2" s="71">
        <v>3.69568653457719E-9</v>
      </c>
      <c r="GY2" s="71">
        <v>8.4990647852833895E-9</v>
      </c>
      <c r="GZ2" s="5">
        <v>0</v>
      </c>
      <c r="HA2" s="5">
        <v>0</v>
      </c>
      <c r="HB2" s="71">
        <v>-1.8138184648348901E-8</v>
      </c>
      <c r="HC2" s="71">
        <v>1.70013624406365E-9</v>
      </c>
      <c r="HD2" s="71">
        <v>1.9838320892412501E-8</v>
      </c>
      <c r="HE2" s="71">
        <v>-1.24898506423602E-8</v>
      </c>
      <c r="HF2" s="71">
        <v>1.3138398218846399E-9</v>
      </c>
      <c r="HG2" s="71">
        <v>1.3803690464244899E-8</v>
      </c>
      <c r="HH2" s="5">
        <v>0.25</v>
      </c>
      <c r="HI2" s="5">
        <v>0</v>
      </c>
      <c r="HJ2" s="5">
        <v>0</v>
      </c>
      <c r="HK2" s="71">
        <v>9.9569770742087999E-5</v>
      </c>
      <c r="HL2" s="5">
        <v>0.87633169780451803</v>
      </c>
      <c r="HM2" s="71">
        <v>9.9122303315712896E-5</v>
      </c>
      <c r="HN2" s="71">
        <v>9.9861050861460495E-5</v>
      </c>
      <c r="HO2" s="71">
        <v>9.9997663292552595E-5</v>
      </c>
      <c r="HP2" s="5">
        <v>0.99494226821485898</v>
      </c>
      <c r="HQ2" s="71">
        <v>9.9997663292552595E-5</v>
      </c>
      <c r="HR2" s="5">
        <v>0</v>
      </c>
      <c r="HS2" s="5">
        <v>0</v>
      </c>
      <c r="HT2" s="71">
        <v>9.9999381894873204E-5</v>
      </c>
      <c r="HU2" s="5">
        <v>0.69961000313910304</v>
      </c>
      <c r="HV2" s="5">
        <v>0</v>
      </c>
      <c r="HW2" s="5">
        <v>0</v>
      </c>
      <c r="HX2" s="71">
        <v>9.9990050474563205E-5</v>
      </c>
      <c r="HY2" s="5">
        <v>0</v>
      </c>
      <c r="HZ2" s="71">
        <v>1.2550301073388501E-7</v>
      </c>
      <c r="IA2" s="71">
        <v>1.2550301073388501E-7</v>
      </c>
      <c r="IB2" s="71">
        <v>3.2153172124793601E-8</v>
      </c>
      <c r="IC2" s="71">
        <v>1.2550301073388501E-7</v>
      </c>
      <c r="ID2" s="71">
        <v>8.4990647852833895E-9</v>
      </c>
      <c r="IE2" s="71">
        <v>3.69568653457719E-9</v>
      </c>
      <c r="IF2" s="71">
        <v>8.4990647852833895E-9</v>
      </c>
      <c r="IG2" s="5">
        <v>0</v>
      </c>
      <c r="IH2" s="5">
        <v>0</v>
      </c>
      <c r="II2" s="5">
        <v>853</v>
      </c>
      <c r="IJ2" s="5">
        <v>617</v>
      </c>
      <c r="IK2" s="5">
        <v>105</v>
      </c>
      <c r="IL2" s="5">
        <v>54</v>
      </c>
      <c r="IM2" s="5">
        <v>51</v>
      </c>
      <c r="IN2" s="5">
        <v>50</v>
      </c>
      <c r="IO2" s="5">
        <v>4</v>
      </c>
      <c r="IP2" s="5">
        <v>0</v>
      </c>
      <c r="IQ2" s="5">
        <v>94</v>
      </c>
      <c r="IR2" s="5">
        <v>723</v>
      </c>
      <c r="IS2" s="5">
        <v>404</v>
      </c>
      <c r="IT2" s="5">
        <v>50</v>
      </c>
      <c r="IU2" s="5">
        <v>50</v>
      </c>
      <c r="IV2" s="5">
        <v>130</v>
      </c>
      <c r="IW2" s="5">
        <v>128</v>
      </c>
      <c r="IX2" s="5">
        <v>2</v>
      </c>
      <c r="IY2" s="5">
        <v>2</v>
      </c>
      <c r="IZ2" s="5">
        <v>0</v>
      </c>
      <c r="JA2" s="5">
        <v>2.68392200368339E-4</v>
      </c>
      <c r="JB2" s="71">
        <v>3.8360259496883398E-5</v>
      </c>
      <c r="JC2" s="5">
        <v>2.6776616466861399E-4</v>
      </c>
      <c r="JD2" s="5">
        <v>2.68392200368339E-4</v>
      </c>
      <c r="JE2" s="71">
        <v>3.8360259496883398E-5</v>
      </c>
      <c r="JF2" s="71">
        <v>3.43202992052482E-5</v>
      </c>
      <c r="JG2" s="5">
        <v>0</v>
      </c>
      <c r="JH2" s="5">
        <v>0</v>
      </c>
      <c r="JI2" s="5">
        <v>0</v>
      </c>
      <c r="JJ2" s="5">
        <v>0</v>
      </c>
      <c r="JK2" s="5">
        <v>0</v>
      </c>
      <c r="JL2" s="5">
        <v>0</v>
      </c>
      <c r="JM2" s="5">
        <v>5.3168946379032796E-3</v>
      </c>
      <c r="JN2" s="5">
        <v>5.3450294909543304E-3</v>
      </c>
      <c r="JO2" s="5">
        <v>1.61076713519784E-3</v>
      </c>
      <c r="JP2" s="5">
        <v>1.53653472344589E-3</v>
      </c>
      <c r="JQ2" s="71">
        <v>-2.4203936184865499E-8</v>
      </c>
      <c r="JR2" s="71">
        <v>1.8723787343061298E-9</v>
      </c>
      <c r="JS2" s="71">
        <v>2.6076314919171599E-8</v>
      </c>
      <c r="JT2" s="71">
        <v>-2.5291845996486199E-8</v>
      </c>
      <c r="JU2" s="71">
        <v>1.8074433132984501E-9</v>
      </c>
      <c r="JV2" s="71">
        <v>2.7099289309784701E-8</v>
      </c>
      <c r="JW2" s="5">
        <v>0.75</v>
      </c>
      <c r="JX2" s="5">
        <v>718143.24283427396</v>
      </c>
      <c r="JY2" s="5">
        <v>1343704.3937548101</v>
      </c>
      <c r="JZ2" s="5">
        <v>0.104719755119659</v>
      </c>
      <c r="KA2" s="5">
        <v>0</v>
      </c>
      <c r="KB2" s="5" t="s">
        <v>318</v>
      </c>
      <c r="KC2" s="5">
        <v>0</v>
      </c>
      <c r="KD2" s="5" t="s">
        <v>1599</v>
      </c>
      <c r="KF2" s="5" t="s">
        <v>1600</v>
      </c>
      <c r="KG2" s="5" t="s">
        <v>525</v>
      </c>
      <c r="KH2" s="5" t="s">
        <v>320</v>
      </c>
      <c r="KI2" s="5">
        <v>2</v>
      </c>
      <c r="KL2" s="5">
        <v>1</v>
      </c>
      <c r="KM2" s="5">
        <v>1</v>
      </c>
      <c r="KP2" s="5">
        <v>14</v>
      </c>
      <c r="KW2" s="5" t="s">
        <v>321</v>
      </c>
      <c r="LB2" s="5">
        <v>1</v>
      </c>
      <c r="LC2" s="5" t="s">
        <v>318</v>
      </c>
      <c r="LD2" s="5" t="s">
        <v>322</v>
      </c>
      <c r="LE2" s="5">
        <v>0</v>
      </c>
      <c r="LF2" s="5">
        <v>1</v>
      </c>
      <c r="LG2" s="5">
        <v>1</v>
      </c>
    </row>
    <row r="3" spans="1:319" x14ac:dyDescent="0.2">
      <c r="A3" s="5" t="s">
        <v>528</v>
      </c>
      <c r="B3" s="73" t="s">
        <v>547</v>
      </c>
      <c r="C3" s="5" t="s">
        <v>529</v>
      </c>
      <c r="D3" s="5" t="s">
        <v>323</v>
      </c>
      <c r="E3" s="5">
        <v>17</v>
      </c>
      <c r="F3" s="73" t="s">
        <v>983</v>
      </c>
      <c r="G3" s="29">
        <v>1238939.39325219</v>
      </c>
      <c r="H3" s="29">
        <v>664840.35239192995</v>
      </c>
      <c r="I3" s="74">
        <v>1238939.39325219</v>
      </c>
      <c r="J3" s="77">
        <v>44860.429861111108</v>
      </c>
      <c r="K3" s="29">
        <v>1238939.39325219</v>
      </c>
      <c r="L3" s="5" t="s">
        <v>462</v>
      </c>
      <c r="M3" s="5">
        <v>1</v>
      </c>
      <c r="N3" s="5" t="s">
        <v>530</v>
      </c>
      <c r="O3" s="5" t="s">
        <v>530</v>
      </c>
      <c r="R3" s="5">
        <v>1800</v>
      </c>
      <c r="S3" s="5">
        <v>103</v>
      </c>
      <c r="U3" s="5">
        <v>0</v>
      </c>
      <c r="V3" s="5">
        <v>35.751781225204397</v>
      </c>
      <c r="W3" s="5">
        <v>0</v>
      </c>
      <c r="X3" s="5" t="s">
        <v>1601</v>
      </c>
      <c r="AG3" s="5">
        <v>0</v>
      </c>
      <c r="AH3" s="5">
        <v>0</v>
      </c>
      <c r="AL3" s="5">
        <v>8</v>
      </c>
      <c r="AM3" s="5">
        <v>10</v>
      </c>
      <c r="AU3" s="5">
        <v>23</v>
      </c>
      <c r="AV3" s="5" t="b">
        <v>1</v>
      </c>
      <c r="AW3" s="5">
        <v>0</v>
      </c>
      <c r="AY3" s="5">
        <v>1238939.39325219</v>
      </c>
      <c r="BA3" s="5">
        <v>1238939.39325219</v>
      </c>
      <c r="BB3" s="5">
        <v>0</v>
      </c>
      <c r="BC3" s="5">
        <v>3.4127570964848299E-3</v>
      </c>
      <c r="BD3" s="5">
        <v>1394132.36514212</v>
      </c>
      <c r="BE3" s="5">
        <v>155192.96847716701</v>
      </c>
      <c r="BF3" s="5">
        <v>0</v>
      </c>
      <c r="BG3" s="5">
        <v>0</v>
      </c>
      <c r="BH3" s="5">
        <v>0</v>
      </c>
      <c r="BI3" s="5">
        <v>23</v>
      </c>
      <c r="BJ3" s="5">
        <v>51</v>
      </c>
      <c r="BK3" s="5">
        <v>0</v>
      </c>
      <c r="BL3" s="5">
        <v>43</v>
      </c>
      <c r="BM3" s="5">
        <v>0</v>
      </c>
      <c r="BN3" s="5">
        <v>0</v>
      </c>
      <c r="BO3" s="5">
        <v>0</v>
      </c>
      <c r="BP3" s="5">
        <v>723</v>
      </c>
      <c r="BQ3" s="5">
        <v>0</v>
      </c>
      <c r="BR3" s="5">
        <v>0</v>
      </c>
      <c r="BS3" s="5">
        <v>0</v>
      </c>
      <c r="BT3" s="5">
        <v>130</v>
      </c>
      <c r="BU3" s="5">
        <v>0</v>
      </c>
      <c r="BV3" s="5">
        <v>0</v>
      </c>
      <c r="BW3" s="5">
        <v>0</v>
      </c>
      <c r="BX3" s="5">
        <v>4427</v>
      </c>
      <c r="BY3" s="5">
        <v>0</v>
      </c>
      <c r="BZ3" s="5">
        <v>0</v>
      </c>
      <c r="CA3" s="5">
        <v>0</v>
      </c>
      <c r="CB3" s="5">
        <v>74400</v>
      </c>
      <c r="CC3" s="5">
        <v>0</v>
      </c>
      <c r="CD3" s="5">
        <v>0</v>
      </c>
      <c r="CE3" s="5">
        <v>0</v>
      </c>
      <c r="CF3" s="5">
        <v>13374</v>
      </c>
      <c r="CG3" s="5">
        <v>23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23</v>
      </c>
      <c r="CN3" s="5">
        <v>0</v>
      </c>
      <c r="CO3" s="5" t="s">
        <v>588</v>
      </c>
      <c r="CQ3" s="5">
        <v>548582.65618347505</v>
      </c>
      <c r="CR3" s="5">
        <v>690356.737068724</v>
      </c>
      <c r="CS3" s="5">
        <v>0</v>
      </c>
      <c r="CT3" s="5">
        <v>0</v>
      </c>
      <c r="CU3" s="5">
        <v>1.4196928650607101E-3</v>
      </c>
      <c r="CV3" s="5">
        <v>1.99306423142412E-3</v>
      </c>
      <c r="CW3" s="5">
        <v>1.36082895873114E-3</v>
      </c>
      <c r="CX3" s="5">
        <v>1.40179964610347E-3</v>
      </c>
      <c r="CY3" s="5">
        <v>2.76262860483461E-3</v>
      </c>
      <c r="CZ3" s="71">
        <v>5.8863906329572301E-5</v>
      </c>
      <c r="DA3" s="5">
        <v>5.9126458532064805E-4</v>
      </c>
      <c r="DB3" s="5">
        <v>6.5012849165022003E-4</v>
      </c>
      <c r="DC3" s="5">
        <v>694427.92948399903</v>
      </c>
      <c r="DD3" s="5">
        <v>699704.43565812404</v>
      </c>
      <c r="DE3" s="5">
        <v>145845.27188083099</v>
      </c>
      <c r="DF3" s="5">
        <v>9347.6965963366201</v>
      </c>
      <c r="DG3" s="5">
        <v>6424.2198595311402</v>
      </c>
      <c r="DH3" s="5">
        <v>6566.8290356698099</v>
      </c>
      <c r="DI3" s="5">
        <v>12991.0488952009</v>
      </c>
      <c r="DJ3" s="5">
        <v>2786.9920213001501</v>
      </c>
      <c r="DK3" s="5">
        <v>2780.8675606667998</v>
      </c>
      <c r="DL3" s="5">
        <v>5567.8595819669499</v>
      </c>
      <c r="DM3" s="5">
        <v>136634.06</v>
      </c>
      <c r="DN3" s="5">
        <v>0</v>
      </c>
      <c r="DO3" s="5">
        <v>136634.06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0.10109147559768</v>
      </c>
      <c r="EL3" s="5">
        <v>8.3978603718314698E-2</v>
      </c>
      <c r="EM3" s="71">
        <v>9.9997990224087702E-5</v>
      </c>
      <c r="EN3" s="5">
        <v>0</v>
      </c>
      <c r="EO3" s="71">
        <v>9.9373290359334001E-5</v>
      </c>
      <c r="EP3" s="5">
        <v>0.59971469384888099</v>
      </c>
      <c r="EQ3" s="71">
        <v>9.9198421929401893E-5</v>
      </c>
      <c r="ER3" s="71">
        <v>9.9373290359334001E-5</v>
      </c>
      <c r="ES3" s="71">
        <v>9.9998024681597695E-5</v>
      </c>
      <c r="ET3" s="5">
        <v>0.99494226835220601</v>
      </c>
      <c r="EU3" s="71">
        <v>9.9998024681597695E-5</v>
      </c>
      <c r="EV3" s="5">
        <v>0</v>
      </c>
      <c r="EW3" s="5">
        <v>0</v>
      </c>
      <c r="EX3" s="71">
        <v>9.9999508221037997E-5</v>
      </c>
      <c r="EY3" s="5">
        <v>0.82617000239340899</v>
      </c>
      <c r="EZ3" s="5">
        <v>0</v>
      </c>
      <c r="FA3" s="5">
        <v>0</v>
      </c>
      <c r="FB3" s="71">
        <v>9.9984345257375597E-5</v>
      </c>
      <c r="FC3" s="5">
        <v>0</v>
      </c>
      <c r="FD3" s="71">
        <v>5.4671933646943599E-10</v>
      </c>
      <c r="FE3" s="71">
        <v>1.26129218180892E-10</v>
      </c>
      <c r="FF3" s="71">
        <v>5.1869619710487301E-11</v>
      </c>
      <c r="FG3" s="71">
        <v>1.26129218180892E-10</v>
      </c>
      <c r="FH3" s="71">
        <v>5.4671933646943599E-10</v>
      </c>
      <c r="FI3" s="71">
        <v>4.9711090799320304E-10</v>
      </c>
      <c r="FJ3" s="71">
        <v>5.4671933646943599E-10</v>
      </c>
      <c r="FK3" s="5">
        <v>0</v>
      </c>
      <c r="FL3" s="5">
        <v>0</v>
      </c>
      <c r="FM3" s="71">
        <v>-4.8274619443067601E-10</v>
      </c>
      <c r="FN3" s="71">
        <v>1.1195167066925E-10</v>
      </c>
      <c r="FO3" s="71">
        <v>5.9469786509992603E-10</v>
      </c>
      <c r="FP3" s="71">
        <v>-1.5342260281626302E-8</v>
      </c>
      <c r="FQ3" s="71">
        <v>4.9711090799320304E-10</v>
      </c>
      <c r="FR3" s="71">
        <v>1.5839371189619498E-8</v>
      </c>
      <c r="FS3" s="5">
        <v>0.75</v>
      </c>
      <c r="FT3" s="5">
        <v>0.104719755119659</v>
      </c>
      <c r="FU3" s="5">
        <v>0</v>
      </c>
      <c r="FV3" s="5">
        <v>0.10109147559768</v>
      </c>
      <c r="FW3" s="5">
        <v>8.3978603718314698E-2</v>
      </c>
      <c r="FX3" s="71">
        <v>9.99980905647124E-5</v>
      </c>
      <c r="FY3" s="5">
        <v>0</v>
      </c>
      <c r="FZ3" s="5">
        <v>7.7642234887982706E-2</v>
      </c>
      <c r="GA3" s="5">
        <v>3.5005433086922E-2</v>
      </c>
      <c r="GB3" s="71">
        <v>9.99980905647124E-5</v>
      </c>
      <c r="GC3" s="5">
        <v>0</v>
      </c>
      <c r="GD3" s="71">
        <v>9.9579503977219498E-5</v>
      </c>
      <c r="GE3" s="5">
        <v>0.43959068444631499</v>
      </c>
      <c r="GF3" s="71">
        <v>9.9326533476912199E-5</v>
      </c>
      <c r="GG3" s="71">
        <v>9.9836605216035895E-5</v>
      </c>
      <c r="GH3" s="71">
        <v>9.9998035645632307E-5</v>
      </c>
      <c r="GI3" s="5">
        <v>9.0513819757314498E-2</v>
      </c>
      <c r="GJ3" s="71">
        <v>9.9998035645632307E-5</v>
      </c>
      <c r="GK3" s="5">
        <v>0</v>
      </c>
      <c r="GL3" s="5">
        <v>0</v>
      </c>
      <c r="GM3" s="71">
        <v>9.9999026996977397E-5</v>
      </c>
      <c r="GN3" s="5">
        <v>0.219999493674537</v>
      </c>
      <c r="GO3" s="5">
        <v>0</v>
      </c>
      <c r="GP3" s="5">
        <v>0</v>
      </c>
      <c r="GQ3" s="71">
        <v>9.9984491308990897E-5</v>
      </c>
      <c r="GR3" s="5">
        <v>0</v>
      </c>
      <c r="GS3" s="71">
        <v>3.2181053877255998E-8</v>
      </c>
      <c r="GT3" s="71">
        <v>3.2181053877255998E-8</v>
      </c>
      <c r="GU3" s="71">
        <v>2.8014718322921699E-9</v>
      </c>
      <c r="GV3" s="71">
        <v>3.2181053877255998E-8</v>
      </c>
      <c r="GW3" s="71">
        <v>1.92567656265296E-9</v>
      </c>
      <c r="GX3" s="71">
        <v>1.92567656265296E-9</v>
      </c>
      <c r="GY3" s="71">
        <v>1.6484600351418501E-9</v>
      </c>
      <c r="GZ3" s="5">
        <v>0</v>
      </c>
      <c r="HA3" s="5">
        <v>0</v>
      </c>
      <c r="HB3" s="71">
        <v>-6.0353777943149998E-9</v>
      </c>
      <c r="HC3" s="71">
        <v>5.3131821761229696E-10</v>
      </c>
      <c r="HD3" s="71">
        <v>6.5666960119272902E-9</v>
      </c>
      <c r="HE3" s="71">
        <v>-1.54007291360319E-8</v>
      </c>
      <c r="HF3" s="71">
        <v>7.1379897402167895E-10</v>
      </c>
      <c r="HG3" s="71">
        <v>1.6114528110053599E-8</v>
      </c>
      <c r="HH3" s="5">
        <v>0.25</v>
      </c>
      <c r="HI3" s="5">
        <v>0.104719755119659</v>
      </c>
      <c r="HJ3" s="5">
        <v>0</v>
      </c>
      <c r="HK3" s="71">
        <v>9.9579503977219498E-5</v>
      </c>
      <c r="HL3" s="5">
        <v>0.59971469384888099</v>
      </c>
      <c r="HM3" s="71">
        <v>9.9326533476912199E-5</v>
      </c>
      <c r="HN3" s="71">
        <v>9.9836605216035895E-5</v>
      </c>
      <c r="HO3" s="71">
        <v>9.9998035645632307E-5</v>
      </c>
      <c r="HP3" s="5">
        <v>0.99494226835220601</v>
      </c>
      <c r="HQ3" s="71">
        <v>9.9998035645632307E-5</v>
      </c>
      <c r="HR3" s="5">
        <v>0</v>
      </c>
      <c r="HS3" s="5">
        <v>0</v>
      </c>
      <c r="HT3" s="71">
        <v>9.9999508221037997E-5</v>
      </c>
      <c r="HU3" s="5">
        <v>0.82617000239340899</v>
      </c>
      <c r="HV3" s="5">
        <v>0</v>
      </c>
      <c r="HW3" s="5">
        <v>0</v>
      </c>
      <c r="HX3" s="71">
        <v>9.9984491308990897E-5</v>
      </c>
      <c r="HY3" s="5">
        <v>0</v>
      </c>
      <c r="HZ3" s="71">
        <v>3.2181053877255998E-8</v>
      </c>
      <c r="IA3" s="71">
        <v>3.2181053877255998E-8</v>
      </c>
      <c r="IB3" s="71">
        <v>2.8014718322921699E-9</v>
      </c>
      <c r="IC3" s="71">
        <v>3.2181053877255998E-8</v>
      </c>
      <c r="ID3" s="71">
        <v>1.92567656265296E-9</v>
      </c>
      <c r="IE3" s="71">
        <v>1.92567656265296E-9</v>
      </c>
      <c r="IF3" s="71">
        <v>1.6484600351418501E-9</v>
      </c>
      <c r="IG3" s="5">
        <v>0</v>
      </c>
      <c r="IH3" s="5">
        <v>0</v>
      </c>
      <c r="II3" s="5">
        <v>853</v>
      </c>
      <c r="IJ3" s="5">
        <v>617</v>
      </c>
      <c r="IK3" s="5">
        <v>103</v>
      </c>
      <c r="IL3" s="5">
        <v>85</v>
      </c>
      <c r="IM3" s="5">
        <v>18</v>
      </c>
      <c r="IN3" s="5">
        <v>69</v>
      </c>
      <c r="IO3" s="5">
        <v>16</v>
      </c>
      <c r="IP3" s="5">
        <v>0</v>
      </c>
      <c r="IQ3" s="5">
        <v>94</v>
      </c>
      <c r="IR3" s="5">
        <v>723</v>
      </c>
      <c r="IS3" s="5">
        <v>405</v>
      </c>
      <c r="IT3" s="5">
        <v>50</v>
      </c>
      <c r="IU3" s="5">
        <v>50</v>
      </c>
      <c r="IV3" s="5">
        <v>130</v>
      </c>
      <c r="IW3" s="5">
        <v>128</v>
      </c>
      <c r="IX3" s="5">
        <v>2</v>
      </c>
      <c r="IY3" s="5">
        <v>2</v>
      </c>
      <c r="IZ3" s="5">
        <v>0</v>
      </c>
      <c r="JA3" s="5">
        <v>1.5928630779171699E-4</v>
      </c>
      <c r="JB3" s="71">
        <v>5.7185481566968101E-5</v>
      </c>
      <c r="JC3" s="5">
        <v>1.5928630779171699E-4</v>
      </c>
      <c r="JD3" s="5">
        <v>1.3954696232865101E-4</v>
      </c>
      <c r="JE3" s="71">
        <v>5.7185481566968101E-5</v>
      </c>
      <c r="JF3" s="71">
        <v>4.3549613818694101E-5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5.5231047306101696E-3</v>
      </c>
      <c r="JN3" s="5">
        <v>5.5449124592644502E-3</v>
      </c>
      <c r="JO3" s="5">
        <v>1.6349193461315499E-3</v>
      </c>
      <c r="JP3" s="5">
        <v>1.6049276152474601E-3</v>
      </c>
      <c r="JQ3" s="71">
        <v>-6.51812398874567E-9</v>
      </c>
      <c r="JR3" s="71">
        <v>6.4326988828154698E-10</v>
      </c>
      <c r="JS3" s="71">
        <v>7.1613938770272201E-9</v>
      </c>
      <c r="JT3" s="71">
        <v>-3.07429894176583E-8</v>
      </c>
      <c r="JU3" s="71">
        <v>1.21090988201488E-9</v>
      </c>
      <c r="JV3" s="71">
        <v>3.1953899299673097E-8</v>
      </c>
      <c r="JW3" s="5">
        <v>0.75</v>
      </c>
      <c r="JX3" s="5">
        <v>682033.53138447797</v>
      </c>
      <c r="JY3" s="5">
        <v>1230616.18756795</v>
      </c>
      <c r="JZ3" s="5">
        <v>0.104719755119659</v>
      </c>
      <c r="KA3" s="5">
        <v>0</v>
      </c>
      <c r="KB3" s="5" t="s">
        <v>318</v>
      </c>
      <c r="KC3" s="5">
        <v>0</v>
      </c>
      <c r="KD3" s="5" t="s">
        <v>1602</v>
      </c>
      <c r="KF3" s="5" t="s">
        <v>1603</v>
      </c>
      <c r="KG3" s="5" t="s">
        <v>525</v>
      </c>
      <c r="KH3" s="5" t="s">
        <v>320</v>
      </c>
      <c r="KI3" s="5">
        <v>2</v>
      </c>
      <c r="KL3" s="5">
        <v>1</v>
      </c>
      <c r="KM3" s="5">
        <v>1</v>
      </c>
      <c r="KP3" s="5">
        <v>13</v>
      </c>
      <c r="KW3" s="5" t="s">
        <v>321</v>
      </c>
      <c r="LB3" s="5">
        <v>1</v>
      </c>
      <c r="LC3" s="5" t="s">
        <v>318</v>
      </c>
      <c r="LD3" s="5" t="s">
        <v>322</v>
      </c>
      <c r="LE3" s="5">
        <v>0</v>
      </c>
      <c r="LF3" s="5">
        <v>1</v>
      </c>
      <c r="LG3" s="5">
        <v>1</v>
      </c>
    </row>
    <row r="4" spans="1:319" x14ac:dyDescent="0.2">
      <c r="A4" s="5" t="s">
        <v>1452</v>
      </c>
      <c r="B4" s="73" t="s">
        <v>1507</v>
      </c>
      <c r="C4" s="5" t="s">
        <v>1453</v>
      </c>
      <c r="D4" s="5" t="s">
        <v>323</v>
      </c>
      <c r="E4" s="5">
        <v>24</v>
      </c>
      <c r="F4" s="73" t="s">
        <v>984</v>
      </c>
      <c r="G4" s="29">
        <v>1491601.5352773301</v>
      </c>
      <c r="H4" s="29">
        <v>1016926.07337324</v>
      </c>
      <c r="I4" s="74">
        <v>1491601.5352773301</v>
      </c>
      <c r="J4" s="77">
        <v>44754.400000000001</v>
      </c>
      <c r="K4" s="29">
        <v>1491601.5352773301</v>
      </c>
      <c r="L4" s="5" t="s">
        <v>450</v>
      </c>
      <c r="M4" s="5">
        <v>1</v>
      </c>
      <c r="N4" s="5" t="s">
        <v>1454</v>
      </c>
      <c r="O4" s="5" t="s">
        <v>329</v>
      </c>
      <c r="R4" s="5">
        <v>1800</v>
      </c>
      <c r="S4" s="5">
        <v>104</v>
      </c>
      <c r="U4" s="5">
        <v>0</v>
      </c>
      <c r="V4" s="5">
        <v>36.7630867958068</v>
      </c>
      <c r="W4" s="5">
        <v>0</v>
      </c>
      <c r="X4" s="5" t="s">
        <v>1455</v>
      </c>
      <c r="AG4" s="5">
        <v>0</v>
      </c>
      <c r="AH4" s="5">
        <v>0</v>
      </c>
      <c r="AL4" s="5">
        <v>1</v>
      </c>
      <c r="AM4" s="5">
        <v>11</v>
      </c>
      <c r="AU4" s="5">
        <v>9</v>
      </c>
      <c r="AV4" s="5" t="b">
        <v>1</v>
      </c>
      <c r="AW4" s="5">
        <v>0</v>
      </c>
      <c r="AY4" s="5">
        <v>1491601.5352773301</v>
      </c>
      <c r="BA4" s="5">
        <v>1491601.5352773301</v>
      </c>
      <c r="BB4" s="5">
        <v>0</v>
      </c>
      <c r="BC4" s="5">
        <v>2.2442327346926598</v>
      </c>
      <c r="BD4" s="5">
        <v>1539781.91361202</v>
      </c>
      <c r="BE4" s="5">
        <v>48178.134101955999</v>
      </c>
      <c r="BF4" s="5">
        <v>0</v>
      </c>
      <c r="BG4" s="5">
        <v>0</v>
      </c>
      <c r="BH4" s="5">
        <v>0</v>
      </c>
      <c r="BI4" s="5">
        <v>9</v>
      </c>
      <c r="BJ4" s="5">
        <v>36</v>
      </c>
      <c r="BK4" s="5">
        <v>0</v>
      </c>
      <c r="BL4" s="5">
        <v>58</v>
      </c>
      <c r="BM4" s="5">
        <v>0</v>
      </c>
      <c r="BN4" s="5">
        <v>0</v>
      </c>
      <c r="BO4" s="5">
        <v>0</v>
      </c>
      <c r="BP4" s="5">
        <v>723</v>
      </c>
      <c r="BQ4" s="5">
        <v>0</v>
      </c>
      <c r="BR4" s="5">
        <v>0</v>
      </c>
      <c r="BS4" s="5">
        <v>0</v>
      </c>
      <c r="BT4" s="5">
        <v>130</v>
      </c>
      <c r="BU4" s="5">
        <v>0</v>
      </c>
      <c r="BV4" s="5">
        <v>0</v>
      </c>
      <c r="BW4" s="5">
        <v>0</v>
      </c>
      <c r="BX4" s="5">
        <v>6021</v>
      </c>
      <c r="BY4" s="5">
        <v>0</v>
      </c>
      <c r="BZ4" s="5">
        <v>0</v>
      </c>
      <c r="CA4" s="5">
        <v>0</v>
      </c>
      <c r="CB4" s="5">
        <v>75121</v>
      </c>
      <c r="CC4" s="5">
        <v>0</v>
      </c>
      <c r="CD4" s="5">
        <v>0</v>
      </c>
      <c r="CE4" s="5">
        <v>0</v>
      </c>
      <c r="CF4" s="5">
        <v>13511</v>
      </c>
      <c r="CG4" s="5">
        <v>9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9</v>
      </c>
      <c r="CN4" s="5">
        <v>0</v>
      </c>
      <c r="CO4" s="5" t="s">
        <v>1456</v>
      </c>
      <c r="CQ4" s="5">
        <v>733424.56859721604</v>
      </c>
      <c r="CR4" s="5">
        <v>758176.96668011299</v>
      </c>
      <c r="CS4" s="5">
        <v>0</v>
      </c>
      <c r="CT4" s="5">
        <v>0</v>
      </c>
      <c r="CU4" s="5">
        <v>0.533752811214395</v>
      </c>
      <c r="CV4" s="5">
        <v>1.7104799234782599</v>
      </c>
      <c r="CW4" s="5">
        <v>2.0513513795231701E-2</v>
      </c>
      <c r="CX4" s="5">
        <v>0.94012430074325903</v>
      </c>
      <c r="CY4" s="5">
        <v>0.96063781453849095</v>
      </c>
      <c r="CZ4" s="5">
        <v>0.51323929741916297</v>
      </c>
      <c r="DA4" s="5">
        <v>0.77035562273500802</v>
      </c>
      <c r="DB4" s="5">
        <v>1.2835949201541701</v>
      </c>
      <c r="DC4" s="5">
        <v>769474.62728411402</v>
      </c>
      <c r="DD4" s="5">
        <v>770307.28632790595</v>
      </c>
      <c r="DE4" s="5">
        <v>36049.524934086701</v>
      </c>
      <c r="DF4" s="5">
        <v>12128.609167869299</v>
      </c>
      <c r="DG4" s="5">
        <v>9225.4887264536101</v>
      </c>
      <c r="DH4" s="5">
        <v>9263.0083131839692</v>
      </c>
      <c r="DI4" s="5">
        <v>18488.497039637499</v>
      </c>
      <c r="DJ4" s="5">
        <v>2870.7762076331101</v>
      </c>
      <c r="DK4" s="5">
        <v>2865.60085468536</v>
      </c>
      <c r="DL4" s="5">
        <v>5736.3770623184801</v>
      </c>
      <c r="DM4" s="5">
        <v>23953.26</v>
      </c>
      <c r="DN4" s="5">
        <v>0</v>
      </c>
      <c r="DO4" s="5">
        <v>23953.26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0.188408669591417</v>
      </c>
      <c r="EL4" s="5">
        <v>9.1021059422232903E-2</v>
      </c>
      <c r="EM4" s="71">
        <v>9.9899907912703799E-5</v>
      </c>
      <c r="EN4" s="5">
        <v>0</v>
      </c>
      <c r="EO4" s="5">
        <v>0</v>
      </c>
      <c r="EP4" s="5">
        <v>1.2438537454635601</v>
      </c>
      <c r="EQ4" s="71">
        <v>9.8978374428120006E-5</v>
      </c>
      <c r="ER4" s="71">
        <v>9.7052165433868202E-5</v>
      </c>
      <c r="ES4" s="5">
        <v>0</v>
      </c>
      <c r="ET4" s="5">
        <v>0.96134911002016099</v>
      </c>
      <c r="EU4" s="71">
        <v>9.8999955478073999E-5</v>
      </c>
      <c r="EV4" s="5">
        <v>0</v>
      </c>
      <c r="EW4" s="5">
        <v>0</v>
      </c>
      <c r="EX4" s="71">
        <v>9.8999955661843706E-5</v>
      </c>
      <c r="EY4" s="5">
        <v>0.43884999985691298</v>
      </c>
      <c r="EZ4" s="5">
        <v>0</v>
      </c>
      <c r="FA4" s="5">
        <v>0</v>
      </c>
      <c r="FB4" s="71">
        <v>9.4999762636716002E-5</v>
      </c>
      <c r="FC4" s="5">
        <v>0</v>
      </c>
      <c r="FD4" s="71">
        <v>8.1386975381292306E-8</v>
      </c>
      <c r="FE4" s="71">
        <v>8.1386975381292306E-8</v>
      </c>
      <c r="FF4" s="71">
        <v>7.1239189741722999E-8</v>
      </c>
      <c r="FG4" s="71">
        <v>8.1386975381292306E-8</v>
      </c>
      <c r="FH4" s="71">
        <v>9.2844345545017793E-9</v>
      </c>
      <c r="FI4" s="71">
        <v>9.0491205639864298E-9</v>
      </c>
      <c r="FJ4" s="71">
        <v>9.2844345545017793E-9</v>
      </c>
      <c r="FK4" s="5">
        <v>0</v>
      </c>
      <c r="FL4" s="5">
        <v>0</v>
      </c>
      <c r="FM4" s="71">
        <v>7.5849538781985697E-7</v>
      </c>
      <c r="FN4" s="71">
        <v>3.4599157456456E-6</v>
      </c>
      <c r="FO4" s="71">
        <v>2.7014203578257399E-6</v>
      </c>
      <c r="FP4" s="71">
        <v>-1.29207782591964E-9</v>
      </c>
      <c r="FQ4" s="71">
        <v>1.2248429599239199E-7</v>
      </c>
      <c r="FR4" s="71">
        <v>1.23776373818312E-7</v>
      </c>
      <c r="FS4" s="5">
        <v>0.75</v>
      </c>
      <c r="FT4" s="5">
        <v>0.139626340159546</v>
      </c>
      <c r="FU4" s="5">
        <v>0</v>
      </c>
      <c r="FV4" s="5">
        <v>0.188408669591417</v>
      </c>
      <c r="FW4" s="5">
        <v>9.1021059422232903E-2</v>
      </c>
      <c r="FX4" s="71">
        <v>9.9899907912703799E-5</v>
      </c>
      <c r="FY4" s="5">
        <v>0</v>
      </c>
      <c r="FZ4" s="5">
        <v>0.245199360041187</v>
      </c>
      <c r="GA4" s="5">
        <v>9.5215649003635799E-2</v>
      </c>
      <c r="GB4" s="71">
        <v>9.5010998999889296E-5</v>
      </c>
      <c r="GC4" s="5">
        <v>0</v>
      </c>
      <c r="GD4" s="5">
        <v>0</v>
      </c>
      <c r="GE4" s="5">
        <v>0.60189283829050699</v>
      </c>
      <c r="GF4" s="71">
        <v>1.38777878078144E-17</v>
      </c>
      <c r="GG4" s="5">
        <v>0</v>
      </c>
      <c r="GH4" s="5">
        <v>0</v>
      </c>
      <c r="GI4" s="5">
        <v>3.6888618473688399E-2</v>
      </c>
      <c r="GJ4" s="71">
        <v>9.5000000000011701E-5</v>
      </c>
      <c r="GK4" s="5">
        <v>0</v>
      </c>
      <c r="GL4" s="5">
        <v>0</v>
      </c>
      <c r="GM4" s="71">
        <v>9.50376922927986E-5</v>
      </c>
      <c r="GN4" s="5">
        <v>0.23982828359150801</v>
      </c>
      <c r="GO4" s="5">
        <v>0</v>
      </c>
      <c r="GP4" s="5">
        <v>0</v>
      </c>
      <c r="GQ4" s="71">
        <v>9.5463843915233299E-5</v>
      </c>
      <c r="GR4" s="5">
        <v>0</v>
      </c>
      <c r="GS4" s="71">
        <v>7.63462881109289E-6</v>
      </c>
      <c r="GT4" s="71">
        <v>7.63462881109289E-6</v>
      </c>
      <c r="GU4" s="71">
        <v>3.6841704122991801E-6</v>
      </c>
      <c r="GV4" s="71">
        <v>7.63462881109289E-6</v>
      </c>
      <c r="GW4" s="71">
        <v>7.7143011356639495E-7</v>
      </c>
      <c r="GX4" s="71">
        <v>7.7143011356639495E-7</v>
      </c>
      <c r="GY4" s="71">
        <v>5.4990157316581105E-7</v>
      </c>
      <c r="GZ4" s="5">
        <v>0</v>
      </c>
      <c r="HA4" s="5">
        <v>0</v>
      </c>
      <c r="HB4" s="71">
        <v>-3.0883472790817999E-6</v>
      </c>
      <c r="HC4" s="71">
        <v>3.0798096902010398E-6</v>
      </c>
      <c r="HD4" s="71">
        <v>6.1681569692828401E-6</v>
      </c>
      <c r="HE4" s="71">
        <v>1.06418094412595E-6</v>
      </c>
      <c r="HF4" s="71">
        <v>6.1750934777247903E-6</v>
      </c>
      <c r="HG4" s="71">
        <v>5.1109125335988397E-6</v>
      </c>
      <c r="HH4" s="5">
        <v>0.4</v>
      </c>
      <c r="HI4" s="5">
        <v>0</v>
      </c>
      <c r="HJ4" s="5">
        <v>0</v>
      </c>
      <c r="HK4" s="5">
        <v>0</v>
      </c>
      <c r="HL4" s="5">
        <v>1.2438537454635601</v>
      </c>
      <c r="HM4" s="71">
        <v>9.8978374428120006E-5</v>
      </c>
      <c r="HN4" s="71">
        <v>9.7052165433868202E-5</v>
      </c>
      <c r="HO4" s="5">
        <v>0</v>
      </c>
      <c r="HP4" s="5">
        <v>0.96134911002016099</v>
      </c>
      <c r="HQ4" s="71">
        <v>9.8999955478073999E-5</v>
      </c>
      <c r="HR4" s="5">
        <v>0</v>
      </c>
      <c r="HS4" s="5">
        <v>0</v>
      </c>
      <c r="HT4" s="71">
        <v>9.8999955661843706E-5</v>
      </c>
      <c r="HU4" s="5">
        <v>0.43884999985691298</v>
      </c>
      <c r="HV4" s="5">
        <v>0</v>
      </c>
      <c r="HW4" s="5">
        <v>0</v>
      </c>
      <c r="HX4" s="71">
        <v>9.5463843915233299E-5</v>
      </c>
      <c r="HY4" s="5">
        <v>0</v>
      </c>
      <c r="HZ4" s="71">
        <v>7.63462881109289E-6</v>
      </c>
      <c r="IA4" s="71">
        <v>7.63462881109289E-6</v>
      </c>
      <c r="IB4" s="71">
        <v>3.6841704122991801E-6</v>
      </c>
      <c r="IC4" s="71">
        <v>7.63462881109289E-6</v>
      </c>
      <c r="ID4" s="71">
        <v>7.7143011356639495E-7</v>
      </c>
      <c r="IE4" s="71">
        <v>7.7143011356639495E-7</v>
      </c>
      <c r="IF4" s="71">
        <v>5.4990157316581105E-7</v>
      </c>
      <c r="IG4" s="5">
        <v>0</v>
      </c>
      <c r="IH4" s="5">
        <v>0</v>
      </c>
      <c r="II4" s="5">
        <v>853</v>
      </c>
      <c r="IJ4" s="5">
        <v>617</v>
      </c>
      <c r="IK4" s="5">
        <v>104</v>
      </c>
      <c r="IL4" s="5">
        <v>80</v>
      </c>
      <c r="IM4" s="5">
        <v>24</v>
      </c>
      <c r="IN4" s="5">
        <v>71</v>
      </c>
      <c r="IO4" s="5">
        <v>9</v>
      </c>
      <c r="IP4" s="5">
        <v>0</v>
      </c>
      <c r="IQ4" s="5">
        <v>94</v>
      </c>
      <c r="IR4" s="5">
        <v>723</v>
      </c>
      <c r="IS4" s="5">
        <v>404</v>
      </c>
      <c r="IT4" s="5">
        <v>50</v>
      </c>
      <c r="IU4" s="5">
        <v>50</v>
      </c>
      <c r="IV4" s="5">
        <v>130</v>
      </c>
      <c r="IW4" s="5">
        <v>128</v>
      </c>
      <c r="IX4" s="5">
        <v>2</v>
      </c>
      <c r="IY4" s="5">
        <v>2</v>
      </c>
      <c r="IZ4" s="5">
        <v>0</v>
      </c>
      <c r="JA4" s="5">
        <v>2.9590019904901499E-4</v>
      </c>
      <c r="JB4" s="71">
        <v>6.3548425374815296E-5</v>
      </c>
      <c r="JC4" s="5">
        <v>2.6966528188410101E-4</v>
      </c>
      <c r="JD4" s="5">
        <v>2.9590019904901499E-4</v>
      </c>
      <c r="JE4" s="71">
        <v>3.8751322413155197E-5</v>
      </c>
      <c r="JF4" s="71">
        <v>6.3548425374815296E-5</v>
      </c>
      <c r="JG4" s="5">
        <v>0</v>
      </c>
      <c r="JH4" s="5">
        <v>0</v>
      </c>
      <c r="JI4" s="5">
        <v>0</v>
      </c>
      <c r="JJ4" s="5">
        <v>0</v>
      </c>
      <c r="JK4" s="5">
        <v>0</v>
      </c>
      <c r="JL4" s="5">
        <v>0</v>
      </c>
      <c r="JM4" s="5">
        <v>6.2020264318850696E-3</v>
      </c>
      <c r="JN4" s="5">
        <v>6.1043416364877402E-3</v>
      </c>
      <c r="JO4" s="5">
        <v>1.81786195113921E-3</v>
      </c>
      <c r="JP4" s="5">
        <v>1.82432947633177E-3</v>
      </c>
      <c r="JQ4" s="71">
        <v>-2.3298518912619399E-6</v>
      </c>
      <c r="JR4" s="71">
        <v>6.5397254358466402E-6</v>
      </c>
      <c r="JS4" s="71">
        <v>8.8695773271085907E-6</v>
      </c>
      <c r="JT4" s="71">
        <v>1.0628888663000299E-6</v>
      </c>
      <c r="JU4" s="71">
        <v>6.2975777737171898E-6</v>
      </c>
      <c r="JV4" s="71">
        <v>5.2346889074171499E-6</v>
      </c>
      <c r="JW4" s="5">
        <v>0.75</v>
      </c>
      <c r="JX4" s="5">
        <v>754947.88008791604</v>
      </c>
      <c r="JY4" s="5">
        <v>1488372.4486851301</v>
      </c>
      <c r="JZ4" s="5">
        <v>0.139626340159546</v>
      </c>
      <c r="KA4" s="5">
        <v>0</v>
      </c>
      <c r="KB4" s="5" t="s">
        <v>318</v>
      </c>
      <c r="KC4" s="5">
        <v>0</v>
      </c>
      <c r="KD4" s="5" t="s">
        <v>1457</v>
      </c>
      <c r="KF4" s="5" t="s">
        <v>1458</v>
      </c>
      <c r="KG4" s="5" t="s">
        <v>450</v>
      </c>
      <c r="KH4" s="5" t="s">
        <v>320</v>
      </c>
      <c r="KI4" s="5">
        <v>2</v>
      </c>
      <c r="KL4" s="5">
        <v>1</v>
      </c>
      <c r="KM4" s="5">
        <v>1</v>
      </c>
      <c r="KP4" s="5">
        <v>2</v>
      </c>
      <c r="KW4" s="5" t="s">
        <v>321</v>
      </c>
      <c r="LB4" s="5">
        <v>1</v>
      </c>
      <c r="LC4" s="5" t="s">
        <v>318</v>
      </c>
      <c r="LD4" s="5" t="s">
        <v>322</v>
      </c>
      <c r="LE4" s="5">
        <v>0</v>
      </c>
      <c r="LF4" s="5">
        <v>1</v>
      </c>
      <c r="LG4" s="5">
        <v>1</v>
      </c>
    </row>
    <row r="5" spans="1:319" x14ac:dyDescent="0.2">
      <c r="A5" s="5" t="s">
        <v>1452</v>
      </c>
      <c r="B5" s="73" t="s">
        <v>1507</v>
      </c>
      <c r="C5" s="5" t="s">
        <v>1453</v>
      </c>
      <c r="D5" s="5" t="s">
        <v>323</v>
      </c>
      <c r="E5" s="5">
        <v>62</v>
      </c>
      <c r="F5" s="73" t="s">
        <v>985</v>
      </c>
      <c r="G5" s="29">
        <v>1431053.99507438</v>
      </c>
      <c r="H5" s="29">
        <v>970209.35864308197</v>
      </c>
      <c r="I5" s="74">
        <v>1431053.99507438</v>
      </c>
      <c r="J5" s="77">
        <v>44754.40347222222</v>
      </c>
      <c r="K5" s="29">
        <v>1431053.99507438</v>
      </c>
      <c r="L5" s="5" t="s">
        <v>450</v>
      </c>
      <c r="M5" s="5">
        <v>1</v>
      </c>
      <c r="N5" s="5" t="s">
        <v>1454</v>
      </c>
      <c r="O5" s="5" t="s">
        <v>329</v>
      </c>
      <c r="R5" s="5">
        <v>1800</v>
      </c>
      <c r="S5" s="5">
        <v>103</v>
      </c>
      <c r="U5" s="5">
        <v>0</v>
      </c>
      <c r="V5" s="5">
        <v>38.736407995223999</v>
      </c>
      <c r="W5" s="5">
        <v>0</v>
      </c>
      <c r="X5" s="5" t="s">
        <v>1459</v>
      </c>
      <c r="AG5" s="5">
        <v>0</v>
      </c>
      <c r="AH5" s="5">
        <v>0</v>
      </c>
      <c r="AL5" s="5">
        <v>1</v>
      </c>
      <c r="AM5" s="5">
        <v>13</v>
      </c>
      <c r="AU5" s="5">
        <v>13</v>
      </c>
      <c r="AV5" s="5" t="b">
        <v>1</v>
      </c>
      <c r="AW5" s="5">
        <v>0</v>
      </c>
      <c r="AY5" s="5">
        <v>1431053.99507438</v>
      </c>
      <c r="BA5" s="5">
        <v>1431053.99507438</v>
      </c>
      <c r="BB5" s="5">
        <v>0</v>
      </c>
      <c r="BC5" s="5">
        <v>1.51385378669624</v>
      </c>
      <c r="BD5" s="5">
        <v>1496687.7109882</v>
      </c>
      <c r="BE5" s="5">
        <v>65632.202060035997</v>
      </c>
      <c r="BF5" s="5">
        <v>0</v>
      </c>
      <c r="BG5" s="5">
        <v>0</v>
      </c>
      <c r="BH5" s="5">
        <v>0</v>
      </c>
      <c r="BI5" s="5">
        <v>13</v>
      </c>
      <c r="BJ5" s="5">
        <v>39</v>
      </c>
      <c r="BK5" s="5">
        <v>0</v>
      </c>
      <c r="BL5" s="5">
        <v>55</v>
      </c>
      <c r="BM5" s="5">
        <v>0</v>
      </c>
      <c r="BN5" s="5">
        <v>0</v>
      </c>
      <c r="BO5" s="5">
        <v>0</v>
      </c>
      <c r="BP5" s="5">
        <v>723</v>
      </c>
      <c r="BQ5" s="5">
        <v>0</v>
      </c>
      <c r="BR5" s="5">
        <v>0</v>
      </c>
      <c r="BS5" s="5">
        <v>0</v>
      </c>
      <c r="BT5" s="5">
        <v>130</v>
      </c>
      <c r="BU5" s="5">
        <v>0</v>
      </c>
      <c r="BV5" s="5">
        <v>0</v>
      </c>
      <c r="BW5" s="5">
        <v>0</v>
      </c>
      <c r="BX5" s="5">
        <v>5653</v>
      </c>
      <c r="BY5" s="5">
        <v>0</v>
      </c>
      <c r="BZ5" s="5">
        <v>0</v>
      </c>
      <c r="CA5" s="5">
        <v>0</v>
      </c>
      <c r="CB5" s="5">
        <v>74393</v>
      </c>
      <c r="CC5" s="5">
        <v>0</v>
      </c>
      <c r="CD5" s="5">
        <v>0</v>
      </c>
      <c r="CE5" s="5">
        <v>0</v>
      </c>
      <c r="CF5" s="5">
        <v>13381</v>
      </c>
      <c r="CG5" s="5">
        <v>13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13</v>
      </c>
      <c r="CN5" s="5">
        <v>0</v>
      </c>
      <c r="CO5" s="5" t="s">
        <v>1460</v>
      </c>
      <c r="CQ5" s="5">
        <v>692150.18226952595</v>
      </c>
      <c r="CR5" s="5">
        <v>738903.81280485506</v>
      </c>
      <c r="CS5" s="5">
        <v>0</v>
      </c>
      <c r="CT5" s="5">
        <v>0</v>
      </c>
      <c r="CU5" s="5">
        <v>0.52917114066631399</v>
      </c>
      <c r="CV5" s="5">
        <v>0.98468264602992495</v>
      </c>
      <c r="CW5" s="5">
        <v>1.9076093843438901E-2</v>
      </c>
      <c r="CX5" s="5">
        <v>0.74891249188212805</v>
      </c>
      <c r="CY5" s="5">
        <v>0.76798858572556605</v>
      </c>
      <c r="CZ5" s="5">
        <v>0.51009504682287499</v>
      </c>
      <c r="DA5" s="5">
        <v>0.23577015414779601</v>
      </c>
      <c r="DB5" s="5">
        <v>0.74586520097067199</v>
      </c>
      <c r="DC5" s="5">
        <v>746754.12260217301</v>
      </c>
      <c r="DD5" s="5">
        <v>749933.58838603098</v>
      </c>
      <c r="DE5" s="5">
        <v>54603.411161506599</v>
      </c>
      <c r="DF5" s="5">
        <v>11028.7908985294</v>
      </c>
      <c r="DG5" s="5">
        <v>8035.1352759068404</v>
      </c>
      <c r="DH5" s="5">
        <v>8156.0140370041499</v>
      </c>
      <c r="DI5" s="5">
        <v>16191.1493129109</v>
      </c>
      <c r="DJ5" s="5">
        <v>2879.90588559976</v>
      </c>
      <c r="DK5" s="5">
        <v>2872.7768615253299</v>
      </c>
      <c r="DL5" s="5">
        <v>5752.6827471250899</v>
      </c>
      <c r="DM5" s="5">
        <v>43688.369999999901</v>
      </c>
      <c r="DN5" s="5">
        <v>0</v>
      </c>
      <c r="DO5" s="5">
        <v>43688.369999999901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6.22628338808544E-2</v>
      </c>
      <c r="EL5" s="5">
        <v>9.7818318648563898E-2</v>
      </c>
      <c r="EM5" s="71">
        <v>9.9899990116503095E-5</v>
      </c>
      <c r="EN5" s="5">
        <v>0</v>
      </c>
      <c r="EO5" s="5">
        <v>0</v>
      </c>
      <c r="EP5" s="5">
        <v>1.2650440559051099</v>
      </c>
      <c r="EQ5" s="71">
        <v>9.8994947006471296E-5</v>
      </c>
      <c r="ER5" s="71">
        <v>9.8995929360398693E-5</v>
      </c>
      <c r="ES5" s="5">
        <v>0</v>
      </c>
      <c r="ET5" s="5">
        <v>0.99399899999191499</v>
      </c>
      <c r="EU5" s="71">
        <v>9.8999991681451101E-5</v>
      </c>
      <c r="EV5" s="5">
        <v>0</v>
      </c>
      <c r="EW5" s="5">
        <v>0</v>
      </c>
      <c r="EX5" s="71">
        <v>9.8999991915760201E-5</v>
      </c>
      <c r="EY5" s="5">
        <v>0.52213000000601495</v>
      </c>
      <c r="EZ5" s="5">
        <v>0</v>
      </c>
      <c r="FA5" s="5">
        <v>0</v>
      </c>
      <c r="FB5" s="71">
        <v>9.4999928769379198E-5</v>
      </c>
      <c r="FC5" s="5">
        <v>0</v>
      </c>
      <c r="FD5" s="71">
        <v>8.1485502789746494E-8</v>
      </c>
      <c r="FE5" s="71">
        <v>8.1485502789746494E-8</v>
      </c>
      <c r="FF5" s="71">
        <v>7.1061040010644798E-8</v>
      </c>
      <c r="FG5" s="71">
        <v>8.1485502789746494E-8</v>
      </c>
      <c r="FH5" s="71">
        <v>1.58488266954748E-8</v>
      </c>
      <c r="FI5" s="71">
        <v>1.5526001817533999E-8</v>
      </c>
      <c r="FJ5" s="71">
        <v>1.58488266954748E-8</v>
      </c>
      <c r="FK5" s="5">
        <v>0</v>
      </c>
      <c r="FL5" s="5">
        <v>0</v>
      </c>
      <c r="FM5" s="71">
        <v>7.9280064250129501E-7</v>
      </c>
      <c r="FN5" s="71">
        <v>3.4581953201874701E-6</v>
      </c>
      <c r="FO5" s="71">
        <v>2.6653946776861801E-6</v>
      </c>
      <c r="FP5" s="71">
        <v>1.7604697252362701E-11</v>
      </c>
      <c r="FQ5" s="71">
        <v>1.14511166354862E-7</v>
      </c>
      <c r="FR5" s="71">
        <v>1.14493561657609E-7</v>
      </c>
      <c r="FS5" s="5">
        <v>0.8</v>
      </c>
      <c r="FT5" s="5">
        <v>0.174532925199432</v>
      </c>
      <c r="FU5" s="5">
        <v>0</v>
      </c>
      <c r="FV5" s="5">
        <v>6.22628338808544E-2</v>
      </c>
      <c r="FW5" s="5">
        <v>9.7818318648563898E-2</v>
      </c>
      <c r="FX5" s="71">
        <v>9.9899990116503095E-5</v>
      </c>
      <c r="FY5" s="5">
        <v>0</v>
      </c>
      <c r="FZ5" s="5">
        <v>0.36982641325759502</v>
      </c>
      <c r="GA5" s="5">
        <v>4.2902940708226797E-2</v>
      </c>
      <c r="GB5" s="71">
        <v>9.5010999999756097E-5</v>
      </c>
      <c r="GC5" s="5">
        <v>0</v>
      </c>
      <c r="GD5" s="5">
        <v>0</v>
      </c>
      <c r="GE5" s="5">
        <v>0.55524738416980901</v>
      </c>
      <c r="GF5" s="71">
        <v>1.38777878078144E-17</v>
      </c>
      <c r="GG5" s="5">
        <v>0</v>
      </c>
      <c r="GH5" s="5">
        <v>0</v>
      </c>
      <c r="GI5" s="5">
        <v>3.8787862230639403E-2</v>
      </c>
      <c r="GJ5" s="71">
        <v>9.5000000000011701E-5</v>
      </c>
      <c r="GK5" s="5">
        <v>0</v>
      </c>
      <c r="GL5" s="71">
        <v>4.2777076814659502E-6</v>
      </c>
      <c r="GM5" s="71">
        <v>9.5036891291755396E-5</v>
      </c>
      <c r="GN5" s="5">
        <v>0.23000009842439501</v>
      </c>
      <c r="GO5" s="5">
        <v>0</v>
      </c>
      <c r="GP5" s="5">
        <v>0</v>
      </c>
      <c r="GQ5" s="71">
        <v>9.5496792770877098E-5</v>
      </c>
      <c r="GR5" s="5">
        <v>0</v>
      </c>
      <c r="GS5" s="71">
        <v>4.8721717688937601E-6</v>
      </c>
      <c r="GT5" s="71">
        <v>3.9622150261875399E-6</v>
      </c>
      <c r="GU5" s="71">
        <v>3.6885611833931102E-6</v>
      </c>
      <c r="GV5" s="71">
        <v>3.9622150261875399E-6</v>
      </c>
      <c r="GW5" s="71">
        <v>4.8721717688937601E-6</v>
      </c>
      <c r="GX5" s="71">
        <v>4.6200866532786203E-6</v>
      </c>
      <c r="GY5" s="71">
        <v>4.8721717688937601E-6</v>
      </c>
      <c r="GZ5" s="5">
        <v>0</v>
      </c>
      <c r="HA5" s="5">
        <v>0</v>
      </c>
      <c r="HB5" s="71">
        <v>-3.6498222970676102E-7</v>
      </c>
      <c r="HC5" s="71">
        <v>1.2326958848332699E-6</v>
      </c>
      <c r="HD5" s="71">
        <v>1.5976781145400301E-6</v>
      </c>
      <c r="HE5" s="71">
        <v>1.9531551975299501E-7</v>
      </c>
      <c r="HF5" s="71">
        <v>4.5929308203934698E-6</v>
      </c>
      <c r="HG5" s="71">
        <v>4.3976153006404696E-6</v>
      </c>
      <c r="HH5" s="5">
        <v>0.4</v>
      </c>
      <c r="HI5" s="5">
        <v>0</v>
      </c>
      <c r="HJ5" s="5">
        <v>0</v>
      </c>
      <c r="HK5" s="5">
        <v>0</v>
      </c>
      <c r="HL5" s="5">
        <v>1.2650440559051099</v>
      </c>
      <c r="HM5" s="71">
        <v>9.8994947006471296E-5</v>
      </c>
      <c r="HN5" s="71">
        <v>9.8995929360398693E-5</v>
      </c>
      <c r="HO5" s="5">
        <v>0</v>
      </c>
      <c r="HP5" s="5">
        <v>0.99399899999191499</v>
      </c>
      <c r="HQ5" s="71">
        <v>9.8999991681451101E-5</v>
      </c>
      <c r="HR5" s="5">
        <v>0</v>
      </c>
      <c r="HS5" s="71">
        <v>4.2777076814659502E-6</v>
      </c>
      <c r="HT5" s="71">
        <v>9.8999991915760201E-5</v>
      </c>
      <c r="HU5" s="5">
        <v>0.52213000000601495</v>
      </c>
      <c r="HV5" s="5">
        <v>0</v>
      </c>
      <c r="HW5" s="5">
        <v>0</v>
      </c>
      <c r="HX5" s="71">
        <v>9.5496792770877098E-5</v>
      </c>
      <c r="HY5" s="5">
        <v>0</v>
      </c>
      <c r="HZ5" s="71">
        <v>4.8721717688937601E-6</v>
      </c>
      <c r="IA5" s="71">
        <v>3.9622150261875399E-6</v>
      </c>
      <c r="IB5" s="71">
        <v>3.6885611833931102E-6</v>
      </c>
      <c r="IC5" s="71">
        <v>3.9622150261875399E-6</v>
      </c>
      <c r="ID5" s="71">
        <v>4.8721717688937601E-6</v>
      </c>
      <c r="IE5" s="71">
        <v>4.6200866532786203E-6</v>
      </c>
      <c r="IF5" s="71">
        <v>4.8721717688937601E-6</v>
      </c>
      <c r="IG5" s="5">
        <v>0</v>
      </c>
      <c r="IH5" s="5">
        <v>0</v>
      </c>
      <c r="II5" s="5">
        <v>853</v>
      </c>
      <c r="IJ5" s="5">
        <v>617</v>
      </c>
      <c r="IK5" s="5">
        <v>103</v>
      </c>
      <c r="IL5" s="5">
        <v>85</v>
      </c>
      <c r="IM5" s="5">
        <v>18</v>
      </c>
      <c r="IN5" s="5">
        <v>76</v>
      </c>
      <c r="IO5" s="5">
        <v>9</v>
      </c>
      <c r="IP5" s="5">
        <v>0</v>
      </c>
      <c r="IQ5" s="5">
        <v>94</v>
      </c>
      <c r="IR5" s="5">
        <v>723</v>
      </c>
      <c r="IS5" s="5">
        <v>404</v>
      </c>
      <c r="IT5" s="5">
        <v>50</v>
      </c>
      <c r="IU5" s="5">
        <v>50</v>
      </c>
      <c r="IV5" s="5">
        <v>130</v>
      </c>
      <c r="IW5" s="5">
        <v>128</v>
      </c>
      <c r="IX5" s="5">
        <v>2</v>
      </c>
      <c r="IY5" s="5">
        <v>2</v>
      </c>
      <c r="IZ5" s="5">
        <v>0</v>
      </c>
      <c r="JA5" s="5">
        <v>2.0209705452600699E-4</v>
      </c>
      <c r="JB5" s="71">
        <v>3.7011957837895698E-5</v>
      </c>
      <c r="JC5" s="5">
        <v>2.0209705452600699E-4</v>
      </c>
      <c r="JD5" s="5">
        <v>1.8733482461641399E-4</v>
      </c>
      <c r="JE5" s="71">
        <v>3.5300687439843098E-5</v>
      </c>
      <c r="JF5" s="71">
        <v>3.7011957837895698E-5</v>
      </c>
      <c r="JG5" s="5">
        <v>0</v>
      </c>
      <c r="JH5" s="5">
        <v>0</v>
      </c>
      <c r="JI5" s="5">
        <v>0</v>
      </c>
      <c r="JJ5" s="5">
        <v>0</v>
      </c>
      <c r="JK5" s="5">
        <v>0</v>
      </c>
      <c r="JL5" s="5">
        <v>0</v>
      </c>
      <c r="JM5" s="5">
        <v>5.8516893297695903E-3</v>
      </c>
      <c r="JN5" s="5">
        <v>5.8082787780758399E-3</v>
      </c>
      <c r="JO5" s="5">
        <v>1.6130983735953999E-3</v>
      </c>
      <c r="JP5" s="5">
        <v>1.57462233776387E-3</v>
      </c>
      <c r="JQ5" s="71">
        <v>4.2781841279453298E-7</v>
      </c>
      <c r="JR5" s="71">
        <v>4.6908912050207502E-6</v>
      </c>
      <c r="JS5" s="71">
        <v>4.2630727922262098E-6</v>
      </c>
      <c r="JT5" s="71">
        <v>1.95333124450247E-7</v>
      </c>
      <c r="JU5" s="71">
        <v>4.7074419867483304E-6</v>
      </c>
      <c r="JV5" s="71">
        <v>4.5121088622980799E-6</v>
      </c>
      <c r="JW5" s="5">
        <v>0.8</v>
      </c>
      <c r="JX5" s="5">
        <v>731139.25311811396</v>
      </c>
      <c r="JY5" s="5">
        <v>1423289.43538764</v>
      </c>
      <c r="JZ5" s="5">
        <v>0.174532925199432</v>
      </c>
      <c r="KA5" s="5">
        <v>0</v>
      </c>
      <c r="KB5" s="5" t="s">
        <v>318</v>
      </c>
      <c r="KC5" s="5">
        <v>0</v>
      </c>
      <c r="KD5" s="5" t="s">
        <v>1461</v>
      </c>
      <c r="KF5" s="5" t="s">
        <v>1462</v>
      </c>
      <c r="KG5" s="5" t="s">
        <v>450</v>
      </c>
      <c r="KH5" s="5" t="s">
        <v>320</v>
      </c>
      <c r="KI5" s="5">
        <v>2</v>
      </c>
      <c r="KL5" s="5">
        <v>1</v>
      </c>
      <c r="KM5" s="5">
        <v>1</v>
      </c>
      <c r="KP5" s="5">
        <v>2</v>
      </c>
      <c r="KW5" s="5" t="s">
        <v>321</v>
      </c>
      <c r="LB5" s="5">
        <v>1</v>
      </c>
      <c r="LC5" s="5" t="s">
        <v>318</v>
      </c>
      <c r="LD5" s="5" t="s">
        <v>322</v>
      </c>
      <c r="LE5" s="5">
        <v>0</v>
      </c>
      <c r="LF5" s="5">
        <v>1</v>
      </c>
      <c r="LG5" s="5">
        <v>1</v>
      </c>
    </row>
    <row r="6" spans="1:319" x14ac:dyDescent="0.2">
      <c r="A6" s="5" t="s">
        <v>528</v>
      </c>
      <c r="B6" s="73" t="s">
        <v>547</v>
      </c>
      <c r="C6" s="5" t="s">
        <v>529</v>
      </c>
      <c r="D6" s="5" t="s">
        <v>323</v>
      </c>
      <c r="E6" s="5">
        <v>73</v>
      </c>
      <c r="F6" s="73" t="s">
        <v>986</v>
      </c>
      <c r="G6" s="29">
        <v>1294545.11137452</v>
      </c>
      <c r="H6" s="29">
        <v>752941.213825493</v>
      </c>
      <c r="I6" s="74">
        <v>1294545.11137452</v>
      </c>
      <c r="J6" s="77">
        <v>44860.429166666669</v>
      </c>
      <c r="K6" s="29">
        <v>1294545.11137452</v>
      </c>
      <c r="L6" s="5" t="s">
        <v>462</v>
      </c>
      <c r="M6" s="5">
        <v>1</v>
      </c>
      <c r="N6" s="5" t="s">
        <v>530</v>
      </c>
      <c r="O6" s="5" t="s">
        <v>530</v>
      </c>
      <c r="R6" s="5">
        <v>1800</v>
      </c>
      <c r="S6" s="5">
        <v>107</v>
      </c>
      <c r="U6" s="5">
        <v>0</v>
      </c>
      <c r="V6" s="5">
        <v>35.765067577361997</v>
      </c>
      <c r="W6" s="5">
        <v>0</v>
      </c>
      <c r="X6" s="5" t="s">
        <v>1604</v>
      </c>
      <c r="AG6" s="5">
        <v>0</v>
      </c>
      <c r="AH6" s="5">
        <v>0</v>
      </c>
      <c r="AL6" s="5">
        <v>3</v>
      </c>
      <c r="AM6" s="5">
        <v>12</v>
      </c>
      <c r="AU6" s="5">
        <v>21</v>
      </c>
      <c r="AV6" s="5" t="b">
        <v>1</v>
      </c>
      <c r="AW6" s="5">
        <v>0</v>
      </c>
      <c r="AY6" s="5">
        <v>1294545.11137452</v>
      </c>
      <c r="BA6" s="5">
        <v>1294545.11137452</v>
      </c>
      <c r="BB6" s="5">
        <v>0</v>
      </c>
      <c r="BC6" s="5">
        <v>2.7905005251382801E-3</v>
      </c>
      <c r="BD6" s="5">
        <v>1429789.61777033</v>
      </c>
      <c r="BE6" s="5">
        <v>135244.50360531599</v>
      </c>
      <c r="BF6" s="5">
        <v>0</v>
      </c>
      <c r="BG6" s="5">
        <v>0</v>
      </c>
      <c r="BH6" s="5">
        <v>0</v>
      </c>
      <c r="BI6" s="5">
        <v>21</v>
      </c>
      <c r="BJ6" s="5">
        <v>48</v>
      </c>
      <c r="BK6" s="5">
        <v>0</v>
      </c>
      <c r="BL6" s="5">
        <v>46</v>
      </c>
      <c r="BM6" s="5">
        <v>0</v>
      </c>
      <c r="BN6" s="5">
        <v>0</v>
      </c>
      <c r="BO6" s="5">
        <v>0</v>
      </c>
      <c r="BP6" s="5">
        <v>723</v>
      </c>
      <c r="BQ6" s="5">
        <v>0</v>
      </c>
      <c r="BR6" s="5">
        <v>0</v>
      </c>
      <c r="BS6" s="5">
        <v>0</v>
      </c>
      <c r="BT6" s="5">
        <v>130</v>
      </c>
      <c r="BU6" s="5">
        <v>0</v>
      </c>
      <c r="BV6" s="5">
        <v>0</v>
      </c>
      <c r="BW6" s="5">
        <v>0</v>
      </c>
      <c r="BX6" s="5">
        <v>4915</v>
      </c>
      <c r="BY6" s="5">
        <v>0</v>
      </c>
      <c r="BZ6" s="5">
        <v>0</v>
      </c>
      <c r="CA6" s="5">
        <v>0</v>
      </c>
      <c r="CB6" s="5">
        <v>77287</v>
      </c>
      <c r="CC6" s="5">
        <v>0</v>
      </c>
      <c r="CD6" s="5">
        <v>0</v>
      </c>
      <c r="CE6" s="5">
        <v>0</v>
      </c>
      <c r="CF6" s="5">
        <v>13900</v>
      </c>
      <c r="CG6" s="5">
        <v>21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21</v>
      </c>
      <c r="CN6" s="5">
        <v>0</v>
      </c>
      <c r="CO6" s="5" t="s">
        <v>617</v>
      </c>
      <c r="CQ6" s="5">
        <v>587343.87818358897</v>
      </c>
      <c r="CR6" s="5">
        <v>707201.23319092998</v>
      </c>
      <c r="CS6" s="5">
        <v>0</v>
      </c>
      <c r="CT6" s="5">
        <v>0</v>
      </c>
      <c r="CU6" s="5">
        <v>1.26733802229655E-3</v>
      </c>
      <c r="CV6" s="5">
        <v>1.5231625028417301E-3</v>
      </c>
      <c r="CW6" s="5">
        <v>1.24849743964389E-3</v>
      </c>
      <c r="CX6" s="5">
        <v>1.2384059139892299E-3</v>
      </c>
      <c r="CY6" s="5">
        <v>2.4869033536331301E-3</v>
      </c>
      <c r="CZ6" s="71">
        <v>1.8840582652653798E-5</v>
      </c>
      <c r="DA6" s="5">
        <v>2.8475658885250099E-4</v>
      </c>
      <c r="DB6" s="5">
        <v>3.0359717150515498E-4</v>
      </c>
      <c r="DC6" s="5">
        <v>712598.66335158201</v>
      </c>
      <c r="DD6" s="5">
        <v>717190.95441875304</v>
      </c>
      <c r="DE6" s="5">
        <v>125254.78390065501</v>
      </c>
      <c r="DF6" s="5">
        <v>9989.7197046604597</v>
      </c>
      <c r="DG6" s="5">
        <v>7006.9410591224396</v>
      </c>
      <c r="DH6" s="5">
        <v>7142.7682567576303</v>
      </c>
      <c r="DI6" s="5">
        <v>14149.70931588</v>
      </c>
      <c r="DJ6" s="5">
        <v>2854.1828415330501</v>
      </c>
      <c r="DK6" s="5">
        <v>2846.9514479028298</v>
      </c>
      <c r="DL6" s="5">
        <v>5701.1342894358804</v>
      </c>
      <c r="DM6" s="5">
        <v>115393.66</v>
      </c>
      <c r="DN6" s="5">
        <v>0</v>
      </c>
      <c r="DO6" s="5">
        <v>115393.66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9.4899375832360702E-2</v>
      </c>
      <c r="EL6" s="5">
        <v>8.5645767235632705E-2</v>
      </c>
      <c r="EM6" s="71">
        <v>9.9997849053900996E-5</v>
      </c>
      <c r="EN6" s="5">
        <v>0</v>
      </c>
      <c r="EO6" s="71">
        <v>9.92566414799296E-5</v>
      </c>
      <c r="EP6" s="5">
        <v>0.73741335574007805</v>
      </c>
      <c r="EQ6" s="71">
        <v>9.8043621795482205E-5</v>
      </c>
      <c r="ER6" s="71">
        <v>9.9857620125598498E-5</v>
      </c>
      <c r="ES6" s="71">
        <v>9.9997844200977595E-5</v>
      </c>
      <c r="ET6" s="5">
        <v>0.99494226830108601</v>
      </c>
      <c r="EU6" s="71">
        <v>9.9997844200977595E-5</v>
      </c>
      <c r="EV6" s="5">
        <v>0</v>
      </c>
      <c r="EW6" s="5">
        <v>0</v>
      </c>
      <c r="EX6" s="71">
        <v>9.9999460717925496E-5</v>
      </c>
      <c r="EY6" s="5">
        <v>0.80173000271841199</v>
      </c>
      <c r="EZ6" s="5">
        <v>0</v>
      </c>
      <c r="FA6" s="5">
        <v>0</v>
      </c>
      <c r="FB6" s="71">
        <v>9.9986653729899899E-5</v>
      </c>
      <c r="FC6" s="5">
        <v>0</v>
      </c>
      <c r="FD6" s="71">
        <v>5.29291277473475E-10</v>
      </c>
      <c r="FE6" s="71">
        <v>5.0974335863429497E-11</v>
      </c>
      <c r="FF6" s="71">
        <v>5.0704329623840698E-11</v>
      </c>
      <c r="FG6" s="71">
        <v>5.0974335863429497E-11</v>
      </c>
      <c r="FH6" s="71">
        <v>5.29291277473475E-10</v>
      </c>
      <c r="FI6" s="71">
        <v>4.8375980998827097E-10</v>
      </c>
      <c r="FJ6" s="71">
        <v>5.29291277473475E-10</v>
      </c>
      <c r="FK6" s="5">
        <v>0</v>
      </c>
      <c r="FL6" s="5">
        <v>0</v>
      </c>
      <c r="FM6" s="71">
        <v>4.5380332967911099E-11</v>
      </c>
      <c r="FN6" s="71">
        <v>1.3577889789244201E-10</v>
      </c>
      <c r="FO6" s="71">
        <v>9.0398564924531102E-11</v>
      </c>
      <c r="FP6" s="71">
        <v>-1.40204448415348E-8</v>
      </c>
      <c r="FQ6" s="71">
        <v>4.8375980998827097E-10</v>
      </c>
      <c r="FR6" s="71">
        <v>1.45042046515231E-8</v>
      </c>
      <c r="FS6" s="5">
        <v>0.75</v>
      </c>
      <c r="FT6" s="5">
        <v>0.104719755119659</v>
      </c>
      <c r="FU6" s="5">
        <v>0</v>
      </c>
      <c r="FV6" s="5">
        <v>9.4899375832360702E-2</v>
      </c>
      <c r="FW6" s="5">
        <v>8.5645767235632705E-2</v>
      </c>
      <c r="FX6" s="71">
        <v>9.9998511231769104E-5</v>
      </c>
      <c r="FY6" s="5">
        <v>0</v>
      </c>
      <c r="FZ6" s="5">
        <v>0.23256479391982399</v>
      </c>
      <c r="GA6" s="5">
        <v>3.9977870532534397E-2</v>
      </c>
      <c r="GB6" s="71">
        <v>9.9998511231769104E-5</v>
      </c>
      <c r="GC6" s="5">
        <v>0</v>
      </c>
      <c r="GD6" s="71">
        <v>9.9506948342358194E-5</v>
      </c>
      <c r="GE6" s="5">
        <v>0.54350611586900099</v>
      </c>
      <c r="GF6" s="71">
        <v>9.82877372435048E-5</v>
      </c>
      <c r="GG6" s="71">
        <v>9.9866300595857703E-5</v>
      </c>
      <c r="GH6" s="71">
        <v>9.9997905935993606E-5</v>
      </c>
      <c r="GI6" s="5">
        <v>9.0513819688752606E-2</v>
      </c>
      <c r="GJ6" s="71">
        <v>9.9997905935993606E-5</v>
      </c>
      <c r="GK6" s="5">
        <v>0</v>
      </c>
      <c r="GL6" s="5">
        <v>0</v>
      </c>
      <c r="GM6" s="71">
        <v>9.9998963400987906E-5</v>
      </c>
      <c r="GN6" s="5">
        <v>0.15401044742654299</v>
      </c>
      <c r="GO6" s="5">
        <v>0</v>
      </c>
      <c r="GP6" s="5">
        <v>0</v>
      </c>
      <c r="GQ6" s="71">
        <v>9.9986850651268E-5</v>
      </c>
      <c r="GR6" s="5">
        <v>0</v>
      </c>
      <c r="GS6" s="71">
        <v>8.8653188123899407E-9</v>
      </c>
      <c r="GT6" s="71">
        <v>8.8653188123899407E-9</v>
      </c>
      <c r="GU6" s="71">
        <v>2.2572004265697301E-9</v>
      </c>
      <c r="GV6" s="71">
        <v>8.8653188123899407E-9</v>
      </c>
      <c r="GW6" s="71">
        <v>5.6311144636111904E-10</v>
      </c>
      <c r="GX6" s="71">
        <v>4.7348025500326602E-10</v>
      </c>
      <c r="GY6" s="71">
        <v>5.6311144636111904E-10</v>
      </c>
      <c r="GZ6" s="5">
        <v>0</v>
      </c>
      <c r="HA6" s="5">
        <v>0</v>
      </c>
      <c r="HB6" s="71">
        <v>-2.73150239937673E-9</v>
      </c>
      <c r="HC6" s="71">
        <v>3.4347202271559901E-10</v>
      </c>
      <c r="HD6" s="71">
        <v>3.0749744220923298E-9</v>
      </c>
      <c r="HE6" s="71">
        <v>-1.3841929240686801E-8</v>
      </c>
      <c r="HF6" s="71">
        <v>5.1244422713095296E-10</v>
      </c>
      <c r="HG6" s="71">
        <v>1.4354373467817799E-8</v>
      </c>
      <c r="HH6" s="5">
        <v>0.25</v>
      </c>
      <c r="HI6" s="5">
        <v>0</v>
      </c>
      <c r="HJ6" s="5">
        <v>0</v>
      </c>
      <c r="HK6" s="71">
        <v>9.9506948342358194E-5</v>
      </c>
      <c r="HL6" s="5">
        <v>0.73741335574007805</v>
      </c>
      <c r="HM6" s="71">
        <v>9.82877372435048E-5</v>
      </c>
      <c r="HN6" s="71">
        <v>9.9866300595857703E-5</v>
      </c>
      <c r="HO6" s="71">
        <v>9.9997905935993606E-5</v>
      </c>
      <c r="HP6" s="5">
        <v>0.99494226830108601</v>
      </c>
      <c r="HQ6" s="71">
        <v>9.9997905935993606E-5</v>
      </c>
      <c r="HR6" s="5">
        <v>0</v>
      </c>
      <c r="HS6" s="5">
        <v>0</v>
      </c>
      <c r="HT6" s="71">
        <v>9.9999460717925496E-5</v>
      </c>
      <c r="HU6" s="5">
        <v>0.80173000271841199</v>
      </c>
      <c r="HV6" s="5">
        <v>0</v>
      </c>
      <c r="HW6" s="5">
        <v>0</v>
      </c>
      <c r="HX6" s="71">
        <v>9.9986850651268E-5</v>
      </c>
      <c r="HY6" s="5">
        <v>0</v>
      </c>
      <c r="HZ6" s="71">
        <v>8.8653188123899407E-9</v>
      </c>
      <c r="IA6" s="71">
        <v>8.8653188123899407E-9</v>
      </c>
      <c r="IB6" s="71">
        <v>2.2572004265697301E-9</v>
      </c>
      <c r="IC6" s="71">
        <v>8.8653188123899407E-9</v>
      </c>
      <c r="ID6" s="71">
        <v>5.6311144636111904E-10</v>
      </c>
      <c r="IE6" s="71">
        <v>4.8375980998827097E-10</v>
      </c>
      <c r="IF6" s="71">
        <v>5.6311144636111904E-10</v>
      </c>
      <c r="IG6" s="5">
        <v>0</v>
      </c>
      <c r="IH6" s="5">
        <v>0</v>
      </c>
      <c r="II6" s="5">
        <v>853</v>
      </c>
      <c r="IJ6" s="5">
        <v>617</v>
      </c>
      <c r="IK6" s="5">
        <v>107</v>
      </c>
      <c r="IL6" s="5">
        <v>84</v>
      </c>
      <c r="IM6" s="5">
        <v>23</v>
      </c>
      <c r="IN6" s="5">
        <v>74</v>
      </c>
      <c r="IO6" s="5">
        <v>10</v>
      </c>
      <c r="IP6" s="5">
        <v>0</v>
      </c>
      <c r="IQ6" s="5">
        <v>94</v>
      </c>
      <c r="IR6" s="5">
        <v>723</v>
      </c>
      <c r="IS6" s="5">
        <v>405</v>
      </c>
      <c r="IT6" s="5">
        <v>50</v>
      </c>
      <c r="IU6" s="5">
        <v>50</v>
      </c>
      <c r="IV6" s="5">
        <v>130</v>
      </c>
      <c r="IW6" s="5">
        <v>128</v>
      </c>
      <c r="IX6" s="5">
        <v>2</v>
      </c>
      <c r="IY6" s="5">
        <v>2</v>
      </c>
      <c r="IZ6" s="5">
        <v>0</v>
      </c>
      <c r="JA6" s="5">
        <v>3.2666856547081097E-4</v>
      </c>
      <c r="JB6" s="71">
        <v>4.50548157346908E-5</v>
      </c>
      <c r="JC6" s="5">
        <v>2.87136892154649E-4</v>
      </c>
      <c r="JD6" s="5">
        <v>3.2666856547081097E-4</v>
      </c>
      <c r="JE6" s="71">
        <v>3.9498864740361498E-5</v>
      </c>
      <c r="JF6" s="71">
        <v>4.50548157346908E-5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0</v>
      </c>
      <c r="JM6" s="5">
        <v>5.8995469670138096E-3</v>
      </c>
      <c r="JN6" s="5">
        <v>5.8961141233461103E-3</v>
      </c>
      <c r="JO6" s="5">
        <v>1.7196946381328E-3</v>
      </c>
      <c r="JP6" s="5">
        <v>1.64753903574074E-3</v>
      </c>
      <c r="JQ6" s="71">
        <v>-2.6861220664088199E-9</v>
      </c>
      <c r="JR6" s="71">
        <v>4.79250920608042E-10</v>
      </c>
      <c r="JS6" s="71">
        <v>3.16537298701687E-9</v>
      </c>
      <c r="JT6" s="71">
        <v>-2.7862374082221702E-8</v>
      </c>
      <c r="JU6" s="71">
        <v>9.9620403711922393E-10</v>
      </c>
      <c r="JV6" s="71">
        <v>2.8858578119340899E-8</v>
      </c>
      <c r="JW6" s="5">
        <v>0.75</v>
      </c>
      <c r="JX6" s="5">
        <v>697789.58320028102</v>
      </c>
      <c r="JY6" s="5">
        <v>1285133.4613838701</v>
      </c>
      <c r="JZ6" s="5">
        <v>0.104719755119659</v>
      </c>
      <c r="KA6" s="5">
        <v>0</v>
      </c>
      <c r="KB6" s="5" t="s">
        <v>318</v>
      </c>
      <c r="KC6" s="5">
        <v>0</v>
      </c>
      <c r="KD6" s="5" t="s">
        <v>1605</v>
      </c>
      <c r="KF6" s="5" t="s">
        <v>1606</v>
      </c>
      <c r="KG6" s="5" t="s">
        <v>525</v>
      </c>
      <c r="KH6" s="5" t="s">
        <v>320</v>
      </c>
      <c r="KI6" s="5">
        <v>2</v>
      </c>
      <c r="KL6" s="5">
        <v>1</v>
      </c>
      <c r="KM6" s="5">
        <v>1</v>
      </c>
      <c r="KP6" s="5">
        <v>5</v>
      </c>
      <c r="KW6" s="5" t="s">
        <v>321</v>
      </c>
      <c r="LB6" s="5">
        <v>1</v>
      </c>
      <c r="LC6" s="5" t="s">
        <v>318</v>
      </c>
      <c r="LD6" s="5" t="s">
        <v>322</v>
      </c>
      <c r="LE6" s="5">
        <v>0</v>
      </c>
      <c r="LF6" s="5">
        <v>1</v>
      </c>
      <c r="LG6" s="5">
        <v>1</v>
      </c>
    </row>
    <row r="7" spans="1:319" x14ac:dyDescent="0.2">
      <c r="A7" s="5" t="s">
        <v>528</v>
      </c>
      <c r="B7" s="73" t="s">
        <v>547</v>
      </c>
      <c r="C7" s="5" t="s">
        <v>529</v>
      </c>
      <c r="D7" s="5" t="s">
        <v>317</v>
      </c>
      <c r="E7" s="5">
        <v>25</v>
      </c>
      <c r="F7" s="73" t="s">
        <v>987</v>
      </c>
      <c r="G7" s="29">
        <v>4140985.0639140802</v>
      </c>
      <c r="H7" s="29">
        <v>3991892.6062869499</v>
      </c>
      <c r="I7" s="74">
        <v>4140985.0639140802</v>
      </c>
      <c r="J7" s="77">
        <v>44860.429861111108</v>
      </c>
      <c r="K7" s="29">
        <v>4140985.0639140802</v>
      </c>
      <c r="L7" s="5" t="s">
        <v>462</v>
      </c>
      <c r="M7" s="5">
        <v>1</v>
      </c>
      <c r="N7" s="5" t="s">
        <v>530</v>
      </c>
      <c r="O7" s="5" t="s">
        <v>530</v>
      </c>
      <c r="R7" s="5">
        <v>1800</v>
      </c>
      <c r="S7" s="5">
        <v>292</v>
      </c>
      <c r="U7" s="5">
        <v>0</v>
      </c>
      <c r="V7" s="5">
        <v>61.9494659900665</v>
      </c>
      <c r="W7" s="5">
        <v>0</v>
      </c>
      <c r="X7" s="5" t="s">
        <v>1607</v>
      </c>
      <c r="AG7" s="5">
        <v>0</v>
      </c>
      <c r="AH7" s="5">
        <v>0</v>
      </c>
      <c r="AL7" s="5">
        <v>3</v>
      </c>
      <c r="AM7" s="5">
        <v>10</v>
      </c>
      <c r="AU7" s="5">
        <v>27</v>
      </c>
      <c r="AV7" s="5" t="b">
        <v>1</v>
      </c>
      <c r="AW7" s="5">
        <v>0</v>
      </c>
      <c r="AY7" s="5">
        <v>4140985.0639140802</v>
      </c>
      <c r="BA7" s="5">
        <v>4140985.0639140802</v>
      </c>
      <c r="BB7" s="5">
        <v>0</v>
      </c>
      <c r="BC7" s="5">
        <v>0.58349770922961397</v>
      </c>
      <c r="BD7" s="5">
        <v>4172247.65238922</v>
      </c>
      <c r="BE7" s="5">
        <v>31261.995844259702</v>
      </c>
      <c r="BF7" s="5">
        <v>8.4123501655479702E-3</v>
      </c>
      <c r="BG7" s="5">
        <v>7.2081549877366796E-4</v>
      </c>
      <c r="BH7" s="5">
        <v>0</v>
      </c>
      <c r="BI7" s="5">
        <v>0</v>
      </c>
      <c r="BJ7" s="5">
        <v>0</v>
      </c>
      <c r="BK7" s="5">
        <v>27</v>
      </c>
      <c r="BL7" s="5">
        <v>194</v>
      </c>
      <c r="BM7" s="5">
        <v>0</v>
      </c>
      <c r="BN7" s="5">
        <v>0</v>
      </c>
      <c r="BO7" s="5">
        <v>0</v>
      </c>
      <c r="BP7" s="5">
        <v>2311</v>
      </c>
      <c r="BQ7" s="5">
        <v>0</v>
      </c>
      <c r="BR7" s="5">
        <v>0</v>
      </c>
      <c r="BS7" s="5">
        <v>0</v>
      </c>
      <c r="BT7" s="5">
        <v>537</v>
      </c>
      <c r="BU7" s="5">
        <v>0</v>
      </c>
      <c r="BV7" s="5">
        <v>873</v>
      </c>
      <c r="BW7" s="5">
        <v>0</v>
      </c>
      <c r="BX7" s="5">
        <v>48737</v>
      </c>
      <c r="BY7" s="5">
        <v>0</v>
      </c>
      <c r="BZ7" s="5">
        <v>0</v>
      </c>
      <c r="CA7" s="5">
        <v>0</v>
      </c>
      <c r="CB7" s="5">
        <v>674601</v>
      </c>
      <c r="CC7" s="5">
        <v>0</v>
      </c>
      <c r="CD7" s="5">
        <v>0</v>
      </c>
      <c r="CE7" s="5">
        <v>0</v>
      </c>
      <c r="CF7" s="5">
        <v>156765</v>
      </c>
      <c r="CG7" s="5">
        <v>27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27</v>
      </c>
      <c r="CN7" s="5">
        <v>0</v>
      </c>
      <c r="CO7" s="5" t="s">
        <v>618</v>
      </c>
      <c r="CQ7" s="5">
        <v>2068981.06313108</v>
      </c>
      <c r="CR7" s="5">
        <v>2072004.0007829999</v>
      </c>
      <c r="CS7" s="5">
        <v>0</v>
      </c>
      <c r="CT7" s="5">
        <v>0</v>
      </c>
      <c r="CU7" s="5">
        <v>8.2047353480098506E-2</v>
      </c>
      <c r="CV7" s="5">
        <v>0.50145035574951502</v>
      </c>
      <c r="CW7" s="5">
        <v>1.1888630158289599E-2</v>
      </c>
      <c r="CX7" s="5">
        <v>7.63466409977024E-2</v>
      </c>
      <c r="CY7" s="5">
        <v>8.8235271155992098E-2</v>
      </c>
      <c r="CZ7" s="5">
        <v>7.0158723321808905E-2</v>
      </c>
      <c r="DA7" s="5">
        <v>0.42510371475181302</v>
      </c>
      <c r="DB7" s="5">
        <v>0.49526243807362202</v>
      </c>
      <c r="DC7" s="5">
        <v>2086102.3436165201</v>
      </c>
      <c r="DD7" s="5">
        <v>2086145.3087726899</v>
      </c>
      <c r="DE7" s="5">
        <v>17121.197856399798</v>
      </c>
      <c r="DF7" s="5">
        <v>14140.7979878598</v>
      </c>
      <c r="DG7" s="5">
        <v>10983.490156399799</v>
      </c>
      <c r="DH7" s="5">
        <v>10708.2563142297</v>
      </c>
      <c r="DI7" s="5">
        <v>21691.7464706295</v>
      </c>
      <c r="DJ7" s="5">
        <v>3437.7076999999999</v>
      </c>
      <c r="DK7" s="5">
        <v>3432.5416736301299</v>
      </c>
      <c r="DL7" s="5">
        <v>6870.2493736301303</v>
      </c>
      <c r="DM7" s="5">
        <v>0</v>
      </c>
      <c r="DN7" s="5">
        <v>0</v>
      </c>
      <c r="DO7" s="5">
        <v>0</v>
      </c>
      <c r="DP7" s="5">
        <v>2700</v>
      </c>
      <c r="DQ7" s="5">
        <v>0</v>
      </c>
      <c r="DR7" s="5">
        <v>2700</v>
      </c>
      <c r="DS7" s="5">
        <v>2.12990484841468E-4</v>
      </c>
      <c r="DT7" s="5">
        <v>8.1993596807065101E-3</v>
      </c>
      <c r="DU7" s="5">
        <v>8.4123501655479702E-3</v>
      </c>
      <c r="DV7" s="5">
        <v>2.12990484841468E-4</v>
      </c>
      <c r="DW7" s="5">
        <v>8.1993596807065101E-3</v>
      </c>
      <c r="DX7" s="5">
        <v>0</v>
      </c>
      <c r="DY7" s="5">
        <v>0</v>
      </c>
      <c r="DZ7" s="5">
        <v>0</v>
      </c>
      <c r="EA7" s="5">
        <v>3.6869883341505901E-4</v>
      </c>
      <c r="EB7" s="5">
        <v>3.5211666535860797E-4</v>
      </c>
      <c r="EC7" s="5">
        <v>3.6869883341505901E-4</v>
      </c>
      <c r="ED7" s="5">
        <v>3.5211666535860797E-4</v>
      </c>
      <c r="EE7" s="5">
        <v>7.2081549877366796E-4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0.40491224553620098</v>
      </c>
      <c r="EL7" s="5">
        <v>8.8450910753367307E-2</v>
      </c>
      <c r="EM7" s="71">
        <v>9.99537920143289E-5</v>
      </c>
      <c r="EN7" s="5">
        <v>0</v>
      </c>
      <c r="EO7" s="71">
        <v>1.1912047419646099E-18</v>
      </c>
      <c r="EP7" s="5">
        <v>1.96437999999999</v>
      </c>
      <c r="EQ7" s="71">
        <v>9.9523335223374005E-5</v>
      </c>
      <c r="ER7" s="71">
        <v>9.1522503748324395E-5</v>
      </c>
      <c r="ES7" s="5">
        <v>0</v>
      </c>
      <c r="ET7" s="5">
        <v>5.2703999999999898</v>
      </c>
      <c r="EU7" s="71">
        <v>9.9914458883132399E-5</v>
      </c>
      <c r="EV7" s="5">
        <v>0</v>
      </c>
      <c r="EW7" s="5">
        <v>0</v>
      </c>
      <c r="EX7" s="71">
        <v>9.9978225945075702E-5</v>
      </c>
      <c r="EY7" s="5">
        <v>0.18030977364262299</v>
      </c>
      <c r="EZ7" s="5">
        <v>0</v>
      </c>
      <c r="FA7" s="5">
        <v>0</v>
      </c>
      <c r="FB7" s="5">
        <v>0</v>
      </c>
      <c r="FC7" s="5">
        <v>0</v>
      </c>
      <c r="FD7" s="71">
        <v>1.7760363181518101E-7</v>
      </c>
      <c r="FE7" s="71">
        <v>1.7760363181518101E-7</v>
      </c>
      <c r="FF7" s="71">
        <v>2.1239866185296299E-9</v>
      </c>
      <c r="FG7" s="71">
        <v>1.7760363181518101E-7</v>
      </c>
      <c r="FH7" s="71">
        <v>2.2025081980459E-8</v>
      </c>
      <c r="FI7" s="71">
        <v>8.0024786797139297E-9</v>
      </c>
      <c r="FJ7" s="71">
        <v>2.2025081980459E-8</v>
      </c>
      <c r="FK7" s="71">
        <v>3.6671181913305798E-7</v>
      </c>
      <c r="FL7" s="71">
        <v>8.8523129271322802E-7</v>
      </c>
      <c r="FM7" s="71">
        <v>-8.2513660750269898E-7</v>
      </c>
      <c r="FN7" s="71">
        <v>8.5524844948024603E-9</v>
      </c>
      <c r="FO7" s="71">
        <v>8.3368909199750103E-7</v>
      </c>
      <c r="FP7" s="71">
        <v>-3.2357503149466701E-8</v>
      </c>
      <c r="FQ7" s="71">
        <v>5.5181573505036397E-8</v>
      </c>
      <c r="FR7" s="71">
        <v>8.7539076654503204E-8</v>
      </c>
      <c r="FS7" s="5">
        <v>1</v>
      </c>
      <c r="FT7" s="5">
        <v>0.104719755119659</v>
      </c>
      <c r="FU7" s="5">
        <v>0</v>
      </c>
      <c r="FV7" s="5">
        <v>0.40491224553620098</v>
      </c>
      <c r="FW7" s="5">
        <v>8.8450910753367307E-2</v>
      </c>
      <c r="FX7" s="71">
        <v>9.99924328162205E-5</v>
      </c>
      <c r="FY7" s="5">
        <v>0</v>
      </c>
      <c r="FZ7" s="5">
        <v>2.9763264713923099</v>
      </c>
      <c r="GA7" s="5">
        <v>6.5976837143099307E-2</v>
      </c>
      <c r="GB7" s="71">
        <v>9.99924328162205E-5</v>
      </c>
      <c r="GC7" s="5">
        <v>0</v>
      </c>
      <c r="GD7" s="71">
        <v>1.00524915855882E-16</v>
      </c>
      <c r="GE7" s="5">
        <v>0.52154913897136201</v>
      </c>
      <c r="GF7" s="71">
        <v>9.9773509449292697E-5</v>
      </c>
      <c r="GG7" s="71">
        <v>9.0875920401498696E-5</v>
      </c>
      <c r="GH7" s="5">
        <v>0</v>
      </c>
      <c r="GI7" s="5">
        <v>2.1958188481490701</v>
      </c>
      <c r="GJ7" s="71">
        <v>9.9938390684579202E-5</v>
      </c>
      <c r="GK7" s="5">
        <v>0</v>
      </c>
      <c r="GL7" s="71">
        <v>9.9167486383278103E-5</v>
      </c>
      <c r="GM7" s="71">
        <v>9.99692086711204E-5</v>
      </c>
      <c r="GN7" s="5">
        <v>0.18649957806815901</v>
      </c>
      <c r="GO7" s="5">
        <v>0</v>
      </c>
      <c r="GP7" s="5">
        <v>0</v>
      </c>
      <c r="GQ7" s="71">
        <v>9.8449767277575194E-5</v>
      </c>
      <c r="GR7" s="5">
        <v>0</v>
      </c>
      <c r="GS7" s="71">
        <v>8.6619312806013299E-6</v>
      </c>
      <c r="GT7" s="71">
        <v>8.6619312806013299E-6</v>
      </c>
      <c r="GU7" s="71">
        <v>1.12521852002611E-7</v>
      </c>
      <c r="GV7" s="71">
        <v>8.6619312806013299E-6</v>
      </c>
      <c r="GW7" s="71">
        <v>8.7347169563933804E-7</v>
      </c>
      <c r="GX7" s="71">
        <v>4.1315487586679398E-7</v>
      </c>
      <c r="GY7" s="71">
        <v>8.7347169563933804E-7</v>
      </c>
      <c r="GZ7" s="5">
        <v>5.28330916071406E-3</v>
      </c>
      <c r="HA7" s="71">
        <v>9.3231584408215398E-7</v>
      </c>
      <c r="HB7" s="71">
        <v>-4.9501431287547699E-6</v>
      </c>
      <c r="HC7" s="71">
        <v>7.6571381311767599E-8</v>
      </c>
      <c r="HD7" s="71">
        <v>5.0267145100665404E-6</v>
      </c>
      <c r="HE7" s="71">
        <v>-2.3988491365109298E-7</v>
      </c>
      <c r="HF7" s="71">
        <v>3.3832069442116601E-7</v>
      </c>
      <c r="HG7" s="71">
        <v>5.7820560807226E-7</v>
      </c>
      <c r="HH7" s="5">
        <v>0.71</v>
      </c>
      <c r="HI7" s="5">
        <v>3.4906585039886501E-2</v>
      </c>
      <c r="HJ7" s="5">
        <v>0</v>
      </c>
      <c r="HK7" s="71">
        <v>1.00524915855882E-16</v>
      </c>
      <c r="HL7" s="5">
        <v>1.96437999999999</v>
      </c>
      <c r="HM7" s="71">
        <v>9.9773509449292697E-5</v>
      </c>
      <c r="HN7" s="71">
        <v>9.1522503748324395E-5</v>
      </c>
      <c r="HO7" s="5">
        <v>0</v>
      </c>
      <c r="HP7" s="5">
        <v>5.2703999999999898</v>
      </c>
      <c r="HQ7" s="71">
        <v>9.9938390684579202E-5</v>
      </c>
      <c r="HR7" s="5">
        <v>0</v>
      </c>
      <c r="HS7" s="71">
        <v>9.9167486383278103E-5</v>
      </c>
      <c r="HT7" s="71">
        <v>9.9978225945075702E-5</v>
      </c>
      <c r="HU7" s="5">
        <v>0.18030977364262299</v>
      </c>
      <c r="HV7" s="5">
        <v>0</v>
      </c>
      <c r="HW7" s="5">
        <v>0</v>
      </c>
      <c r="HX7" s="71">
        <v>9.8449767277575194E-5</v>
      </c>
      <c r="HY7" s="5">
        <v>0</v>
      </c>
      <c r="HZ7" s="71">
        <v>8.6619312806013299E-6</v>
      </c>
      <c r="IA7" s="71">
        <v>8.6619312806013299E-6</v>
      </c>
      <c r="IB7" s="71">
        <v>1.12521852002611E-7</v>
      </c>
      <c r="IC7" s="71">
        <v>8.6619312806013299E-6</v>
      </c>
      <c r="ID7" s="71">
        <v>8.7347169563933804E-7</v>
      </c>
      <c r="IE7" s="71">
        <v>4.1315487586679398E-7</v>
      </c>
      <c r="IF7" s="71">
        <v>8.7347169563933804E-7</v>
      </c>
      <c r="IG7" s="5">
        <v>5.28330916071406E-3</v>
      </c>
      <c r="IH7" s="71">
        <v>9.3231584408215398E-7</v>
      </c>
      <c r="II7" s="5">
        <v>2856</v>
      </c>
      <c r="IJ7" s="5">
        <v>2020</v>
      </c>
      <c r="IK7" s="5">
        <v>292</v>
      </c>
      <c r="IL7" s="5">
        <v>250</v>
      </c>
      <c r="IM7" s="5">
        <v>42</v>
      </c>
      <c r="IN7" s="5">
        <v>211</v>
      </c>
      <c r="IO7" s="5">
        <v>39</v>
      </c>
      <c r="IP7" s="5">
        <v>0</v>
      </c>
      <c r="IQ7" s="5">
        <v>194</v>
      </c>
      <c r="IR7" s="5">
        <v>2318</v>
      </c>
      <c r="IS7" s="5">
        <v>1392</v>
      </c>
      <c r="IT7" s="5">
        <v>98</v>
      </c>
      <c r="IU7" s="5">
        <v>98</v>
      </c>
      <c r="IV7" s="5">
        <v>538</v>
      </c>
      <c r="IW7" s="5">
        <v>536</v>
      </c>
      <c r="IX7" s="5">
        <v>2</v>
      </c>
      <c r="IY7" s="5">
        <v>2</v>
      </c>
      <c r="IZ7" s="5">
        <v>0</v>
      </c>
      <c r="JA7" s="5">
        <v>1.92939380358997E-4</v>
      </c>
      <c r="JB7" s="71">
        <v>4.3789775160216198E-5</v>
      </c>
      <c r="JC7" s="5">
        <v>1.46194656132081E-4</v>
      </c>
      <c r="JD7" s="5">
        <v>1.92939380358997E-4</v>
      </c>
      <c r="JE7" s="71">
        <v>4.3486894381494697E-5</v>
      </c>
      <c r="JF7" s="71">
        <v>4.3789775160216198E-5</v>
      </c>
      <c r="JG7" s="5">
        <v>0</v>
      </c>
      <c r="JH7" s="5">
        <v>0</v>
      </c>
      <c r="JI7" s="5">
        <v>0</v>
      </c>
      <c r="JJ7" s="5">
        <v>0</v>
      </c>
      <c r="JK7" s="5">
        <v>0</v>
      </c>
      <c r="JL7" s="5">
        <v>0</v>
      </c>
      <c r="JM7" s="5">
        <v>1.4696519401287101E-2</v>
      </c>
      <c r="JN7" s="5">
        <v>1.47264867491908E-2</v>
      </c>
      <c r="JO7" s="5">
        <v>5.6361600818354996E-3</v>
      </c>
      <c r="JP7" s="5">
        <v>5.5122682371907599E-3</v>
      </c>
      <c r="JQ7" s="71">
        <v>-5.7752797362574698E-6</v>
      </c>
      <c r="JR7" s="71">
        <v>8.512386580657E-8</v>
      </c>
      <c r="JS7" s="71">
        <v>5.8604036020640399E-6</v>
      </c>
      <c r="JT7" s="71">
        <v>-2.7224241680055999E-7</v>
      </c>
      <c r="JU7" s="71">
        <v>3.9350226792620299E-7</v>
      </c>
      <c r="JV7" s="71">
        <v>6.6574468472676298E-7</v>
      </c>
      <c r="JW7" s="5">
        <v>1</v>
      </c>
      <c r="JX7" s="5">
        <v>2070732.32016906</v>
      </c>
      <c r="JY7" s="5">
        <v>4139713.3833001498</v>
      </c>
      <c r="JZ7" s="5">
        <v>0.104719755119659</v>
      </c>
      <c r="KA7" s="5">
        <v>0</v>
      </c>
      <c r="KB7" s="5" t="s">
        <v>318</v>
      </c>
      <c r="KC7" s="5">
        <v>0</v>
      </c>
      <c r="KD7" s="5" t="s">
        <v>1608</v>
      </c>
      <c r="KF7" s="5" t="s">
        <v>1609</v>
      </c>
      <c r="KG7" s="5" t="s">
        <v>525</v>
      </c>
      <c r="KH7" s="5" t="s">
        <v>320</v>
      </c>
      <c r="KI7" s="5">
        <v>3</v>
      </c>
      <c r="KL7" s="5">
        <v>1</v>
      </c>
      <c r="KM7" s="5">
        <v>1</v>
      </c>
      <c r="KP7" s="5">
        <v>5</v>
      </c>
      <c r="KW7" s="5" t="s">
        <v>321</v>
      </c>
      <c r="LB7" s="5">
        <v>1</v>
      </c>
      <c r="LC7" s="5" t="s">
        <v>318</v>
      </c>
      <c r="LD7" s="5" t="s">
        <v>322</v>
      </c>
      <c r="LE7" s="5">
        <v>0</v>
      </c>
      <c r="LF7" s="5">
        <v>1</v>
      </c>
      <c r="LG7" s="5">
        <v>1</v>
      </c>
    </row>
    <row r="8" spans="1:319" x14ac:dyDescent="0.2">
      <c r="A8" s="5" t="s">
        <v>528</v>
      </c>
      <c r="B8" s="73" t="s">
        <v>547</v>
      </c>
      <c r="C8" s="5" t="s">
        <v>529</v>
      </c>
      <c r="D8" s="5" t="s">
        <v>317</v>
      </c>
      <c r="E8" s="5">
        <v>121</v>
      </c>
      <c r="F8" s="73" t="s">
        <v>988</v>
      </c>
      <c r="G8" s="29">
        <v>6453538.5038894499</v>
      </c>
      <c r="H8" s="29">
        <v>6231580.8526393799</v>
      </c>
      <c r="I8" s="74">
        <v>6453538.5038894499</v>
      </c>
      <c r="J8" s="77">
        <v>44670.709722222222</v>
      </c>
      <c r="K8" s="29">
        <v>6453538.5038894499</v>
      </c>
      <c r="L8" s="5" t="s">
        <v>462</v>
      </c>
      <c r="M8" s="5">
        <v>1</v>
      </c>
      <c r="N8" s="5" t="s">
        <v>530</v>
      </c>
      <c r="O8" s="5" t="s">
        <v>530</v>
      </c>
      <c r="R8" s="5">
        <v>1800</v>
      </c>
      <c r="S8" s="5">
        <v>300</v>
      </c>
      <c r="U8" s="5">
        <v>0</v>
      </c>
      <c r="V8" s="5">
        <v>41.5686228275299</v>
      </c>
      <c r="W8" s="5">
        <v>0</v>
      </c>
      <c r="X8" s="5" t="s">
        <v>1346</v>
      </c>
      <c r="AG8" s="5">
        <v>0</v>
      </c>
      <c r="AH8" s="5">
        <v>0</v>
      </c>
      <c r="AL8" s="5">
        <v>2</v>
      </c>
      <c r="AM8" s="5">
        <v>11</v>
      </c>
      <c r="AU8" s="5">
        <v>6</v>
      </c>
      <c r="AV8" s="5" t="b">
        <v>1</v>
      </c>
      <c r="AW8" s="5">
        <v>0</v>
      </c>
      <c r="AY8" s="5">
        <v>6453538.5038894396</v>
      </c>
      <c r="BA8" s="5">
        <v>6453538.5038894499</v>
      </c>
      <c r="BB8" s="5">
        <v>0</v>
      </c>
      <c r="BC8" s="5">
        <v>0.32099352095719502</v>
      </c>
      <c r="BD8" s="5">
        <v>6508289.1269187797</v>
      </c>
      <c r="BE8" s="5">
        <v>54617.4988359614</v>
      </c>
      <c r="BF8" s="5">
        <v>102.77154390636299</v>
      </c>
      <c r="BG8" s="5">
        <v>30.031655948331299</v>
      </c>
      <c r="BH8" s="5">
        <v>0</v>
      </c>
      <c r="BI8" s="5">
        <v>0</v>
      </c>
      <c r="BJ8" s="5">
        <v>0</v>
      </c>
      <c r="BK8" s="5">
        <v>6</v>
      </c>
      <c r="BL8" s="5">
        <v>194</v>
      </c>
      <c r="BM8" s="5">
        <v>0</v>
      </c>
      <c r="BN8" s="5">
        <v>0</v>
      </c>
      <c r="BO8" s="5">
        <v>0</v>
      </c>
      <c r="BP8" s="5">
        <v>2312</v>
      </c>
      <c r="BQ8" s="5">
        <v>0</v>
      </c>
      <c r="BR8" s="5">
        <v>0</v>
      </c>
      <c r="BS8" s="5">
        <v>0</v>
      </c>
      <c r="BT8" s="5">
        <v>537</v>
      </c>
      <c r="BU8" s="5">
        <v>0</v>
      </c>
      <c r="BV8" s="5">
        <v>0</v>
      </c>
      <c r="BW8" s="5">
        <v>0</v>
      </c>
      <c r="BX8" s="5">
        <v>56325</v>
      </c>
      <c r="BY8" s="5">
        <v>0</v>
      </c>
      <c r="BZ8" s="5">
        <v>0</v>
      </c>
      <c r="CA8" s="5">
        <v>0</v>
      </c>
      <c r="CB8" s="5">
        <v>693422</v>
      </c>
      <c r="CC8" s="5">
        <v>0</v>
      </c>
      <c r="CD8" s="5">
        <v>0</v>
      </c>
      <c r="CE8" s="5">
        <v>0</v>
      </c>
      <c r="CF8" s="5">
        <v>161058</v>
      </c>
      <c r="CG8" s="5">
        <v>6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6</v>
      </c>
      <c r="CN8" s="5">
        <v>0</v>
      </c>
      <c r="CO8" s="5" t="s">
        <v>599</v>
      </c>
      <c r="CQ8" s="5">
        <v>3226403.79997792</v>
      </c>
      <c r="CR8" s="5">
        <v>3227134.7039115201</v>
      </c>
      <c r="CS8" s="5">
        <v>0</v>
      </c>
      <c r="CT8" s="5">
        <v>0</v>
      </c>
      <c r="CU8" s="5">
        <v>0.155858698547752</v>
      </c>
      <c r="CV8" s="5">
        <v>0.16513482240944199</v>
      </c>
      <c r="CW8" s="5">
        <v>1.1424372320884099E-2</v>
      </c>
      <c r="CX8" s="5">
        <v>1.3794254812787701E-2</v>
      </c>
      <c r="CY8" s="5">
        <v>2.52186271336718E-2</v>
      </c>
      <c r="CZ8" s="5">
        <v>0.144434326226868</v>
      </c>
      <c r="DA8" s="5">
        <v>0.15134056759665401</v>
      </c>
      <c r="DB8" s="5">
        <v>0.29577489382352301</v>
      </c>
      <c r="DC8" s="5">
        <v>3254152.0508988402</v>
      </c>
      <c r="DD8" s="5">
        <v>3254137.07601994</v>
      </c>
      <c r="DE8" s="5">
        <v>27718.645053110198</v>
      </c>
      <c r="DF8" s="5">
        <v>26898.853782851202</v>
      </c>
      <c r="DG8" s="5">
        <v>21903.148753110199</v>
      </c>
      <c r="DH8" s="5">
        <v>21697.507376184501</v>
      </c>
      <c r="DI8" s="5">
        <v>43600.656129294701</v>
      </c>
      <c r="DJ8" s="5">
        <v>5215.4962999999998</v>
      </c>
      <c r="DK8" s="5">
        <v>5201.3464066666602</v>
      </c>
      <c r="DL8" s="5">
        <v>10416.842706666601</v>
      </c>
      <c r="DM8" s="5">
        <v>0</v>
      </c>
      <c r="DN8" s="5">
        <v>0</v>
      </c>
      <c r="DO8" s="5">
        <v>0</v>
      </c>
      <c r="DP8" s="5">
        <v>600</v>
      </c>
      <c r="DQ8" s="5">
        <v>0</v>
      </c>
      <c r="DR8" s="5">
        <v>600</v>
      </c>
      <c r="DS8" s="5">
        <v>23.052823840608799</v>
      </c>
      <c r="DT8" s="5">
        <v>79.718720065754894</v>
      </c>
      <c r="DU8" s="5">
        <v>102.77154390636299</v>
      </c>
      <c r="DV8" s="5">
        <v>23.052823840608799</v>
      </c>
      <c r="DW8" s="5">
        <v>79.718720065754894</v>
      </c>
      <c r="DX8" s="5">
        <v>0</v>
      </c>
      <c r="DY8" s="5">
        <v>0</v>
      </c>
      <c r="DZ8" s="5">
        <v>0</v>
      </c>
      <c r="EA8" s="5">
        <v>6.39718527216551</v>
      </c>
      <c r="EB8" s="5">
        <v>23.634470676165801</v>
      </c>
      <c r="EC8" s="5">
        <v>6.39718527216551</v>
      </c>
      <c r="ED8" s="5">
        <v>23.634470676165801</v>
      </c>
      <c r="EE8" s="5">
        <v>30.031655948331299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0.51466001377515402</v>
      </c>
      <c r="EL8" s="5">
        <v>7.0895585770140296E-2</v>
      </c>
      <c r="EM8" s="71">
        <v>9.8978422761630797E-5</v>
      </c>
      <c r="EN8" s="5">
        <v>0</v>
      </c>
      <c r="EO8" s="71">
        <v>3.0231873700943999E-19</v>
      </c>
      <c r="EP8" s="5">
        <v>0.96250999999999998</v>
      </c>
      <c r="EQ8" s="71">
        <v>9.88529814599948E-5</v>
      </c>
      <c r="ER8" s="71">
        <v>9.8227634049433799E-5</v>
      </c>
      <c r="ES8" s="5">
        <v>0</v>
      </c>
      <c r="ET8" s="5">
        <v>5.2703999999999898</v>
      </c>
      <c r="EU8" s="71">
        <v>9.8983495082739098E-5</v>
      </c>
      <c r="EV8" s="5">
        <v>0</v>
      </c>
      <c r="EW8" s="5">
        <v>0</v>
      </c>
      <c r="EX8" s="71">
        <v>9.8967163047913796E-5</v>
      </c>
      <c r="EY8" s="5">
        <v>0.150499794220123</v>
      </c>
      <c r="EZ8" s="5">
        <v>0</v>
      </c>
      <c r="FA8" s="5">
        <v>0</v>
      </c>
      <c r="FB8" s="71">
        <v>9.8480102562747905E-5</v>
      </c>
      <c r="FC8" s="5">
        <v>0</v>
      </c>
      <c r="FD8" s="71">
        <v>9.1477274967270705E-7</v>
      </c>
      <c r="FE8" s="71">
        <v>9.1477274967270705E-7</v>
      </c>
      <c r="FF8" s="71">
        <v>4.7954848980680204E-9</v>
      </c>
      <c r="FG8" s="71">
        <v>9.1477274967270705E-7</v>
      </c>
      <c r="FH8" s="71">
        <v>4.3069040597809503E-8</v>
      </c>
      <c r="FI8" s="71">
        <v>1.2470128721298E-8</v>
      </c>
      <c r="FJ8" s="71">
        <v>4.3069040597809503E-8</v>
      </c>
      <c r="FK8" s="5">
        <v>3.7250380562095099E-2</v>
      </c>
      <c r="FL8" s="5">
        <v>1.53584598784864E-2</v>
      </c>
      <c r="FM8" s="71">
        <v>-1.72009439802384E-6</v>
      </c>
      <c r="FN8" s="71">
        <v>6.90553944466978E-9</v>
      </c>
      <c r="FO8" s="71">
        <v>1.72699993746851E-6</v>
      </c>
      <c r="FP8" s="71">
        <v>-6.3574836882778994E-8</v>
      </c>
      <c r="FQ8" s="71">
        <v>3.6786244949271301E-8</v>
      </c>
      <c r="FR8" s="71">
        <v>1.0036108183205E-7</v>
      </c>
      <c r="FS8" s="5">
        <v>1.62</v>
      </c>
      <c r="FT8" s="5">
        <v>0.104719755119659</v>
      </c>
      <c r="FU8" s="5">
        <v>0</v>
      </c>
      <c r="FV8" s="5">
        <v>0.51466001377515402</v>
      </c>
      <c r="FW8" s="5">
        <v>7.0895585770140296E-2</v>
      </c>
      <c r="FX8" s="71">
        <v>9.9995548491271696E-5</v>
      </c>
      <c r="FY8" s="5">
        <v>0</v>
      </c>
      <c r="FZ8" s="5">
        <v>2.9960948422318099</v>
      </c>
      <c r="GA8" s="5">
        <v>8.7642922116514199E-2</v>
      </c>
      <c r="GB8" s="71">
        <v>9.9995548491271696E-5</v>
      </c>
      <c r="GC8" s="5">
        <v>0</v>
      </c>
      <c r="GD8" s="71">
        <v>8.2486244949429306E-14</v>
      </c>
      <c r="GE8" s="5">
        <v>0.50793440740476603</v>
      </c>
      <c r="GF8" s="71">
        <v>9.9898678533964406E-5</v>
      </c>
      <c r="GG8" s="71">
        <v>9.9929051554007901E-5</v>
      </c>
      <c r="GH8" s="5">
        <v>0</v>
      </c>
      <c r="GI8" s="5">
        <v>1.19289994961294</v>
      </c>
      <c r="GJ8" s="71">
        <v>9.9992891003677198E-5</v>
      </c>
      <c r="GK8" s="71">
        <v>9.9897570480886295E-5</v>
      </c>
      <c r="GL8" s="5">
        <v>0</v>
      </c>
      <c r="GM8" s="71">
        <v>9.9941902685030102E-5</v>
      </c>
      <c r="GN8" s="5">
        <v>0.16649982087468801</v>
      </c>
      <c r="GO8" s="5">
        <v>0</v>
      </c>
      <c r="GP8" s="5">
        <v>0</v>
      </c>
      <c r="GQ8" s="71">
        <v>9.98789625170637E-5</v>
      </c>
      <c r="GR8" s="5">
        <v>0</v>
      </c>
      <c r="GS8" s="71">
        <v>4.3205623967428201E-6</v>
      </c>
      <c r="GT8" s="71">
        <v>4.3205623967428201E-6</v>
      </c>
      <c r="GU8" s="71">
        <v>3.0266807893308803E-8</v>
      </c>
      <c r="GV8" s="71">
        <v>4.3205623967428201E-6</v>
      </c>
      <c r="GW8" s="71">
        <v>2.21428830826653E-7</v>
      </c>
      <c r="GX8" s="71">
        <v>1.35001929635336E-7</v>
      </c>
      <c r="GY8" s="71">
        <v>2.21428830826653E-7</v>
      </c>
      <c r="GZ8" s="5">
        <v>0.100160411765417</v>
      </c>
      <c r="HA8" s="5">
        <v>9.1900496563573894E-2</v>
      </c>
      <c r="HB8" s="71">
        <v>-1.79572978910703E-6</v>
      </c>
      <c r="HC8" s="71">
        <v>1.0541873733725899E-8</v>
      </c>
      <c r="HD8" s="71">
        <v>1.8062716628407599E-6</v>
      </c>
      <c r="HE8" s="71">
        <v>-4.9729237495469402E-8</v>
      </c>
      <c r="HF8" s="71">
        <v>5.7934029588325997E-8</v>
      </c>
      <c r="HG8" s="71">
        <v>1.07663267083795E-7</v>
      </c>
      <c r="HH8" s="5">
        <v>1.26</v>
      </c>
      <c r="HI8" s="5">
        <v>3.4906585039886501E-2</v>
      </c>
      <c r="HJ8" s="5">
        <v>0</v>
      </c>
      <c r="HK8" s="71">
        <v>8.2486244949429306E-14</v>
      </c>
      <c r="HL8" s="5">
        <v>0.96250999999999998</v>
      </c>
      <c r="HM8" s="71">
        <v>9.9898678533964406E-5</v>
      </c>
      <c r="HN8" s="71">
        <v>9.9929051554007901E-5</v>
      </c>
      <c r="HO8" s="5">
        <v>0</v>
      </c>
      <c r="HP8" s="5">
        <v>5.2703999999999898</v>
      </c>
      <c r="HQ8" s="71">
        <v>9.9992891003677198E-5</v>
      </c>
      <c r="HR8" s="71">
        <v>9.9897570480886295E-5</v>
      </c>
      <c r="HS8" s="5">
        <v>0</v>
      </c>
      <c r="HT8" s="71">
        <v>9.9941902685030102E-5</v>
      </c>
      <c r="HU8" s="5">
        <v>0.150499794220123</v>
      </c>
      <c r="HV8" s="5">
        <v>0</v>
      </c>
      <c r="HW8" s="5">
        <v>0</v>
      </c>
      <c r="HX8" s="71">
        <v>9.98789625170637E-5</v>
      </c>
      <c r="HY8" s="5">
        <v>0</v>
      </c>
      <c r="HZ8" s="71">
        <v>4.3205623967428201E-6</v>
      </c>
      <c r="IA8" s="71">
        <v>4.3205623967428201E-6</v>
      </c>
      <c r="IB8" s="71">
        <v>3.0266807893308803E-8</v>
      </c>
      <c r="IC8" s="71">
        <v>4.3205623967428201E-6</v>
      </c>
      <c r="ID8" s="71">
        <v>2.21428830826653E-7</v>
      </c>
      <c r="IE8" s="71">
        <v>1.35001929635336E-7</v>
      </c>
      <c r="IF8" s="71">
        <v>2.21428830826653E-7</v>
      </c>
      <c r="IG8" s="5">
        <v>0.100160411765417</v>
      </c>
      <c r="IH8" s="5">
        <v>9.1900496563573894E-2</v>
      </c>
      <c r="II8" s="5">
        <v>2856</v>
      </c>
      <c r="IJ8" s="5">
        <v>2020</v>
      </c>
      <c r="IK8" s="5">
        <v>300</v>
      </c>
      <c r="IL8" s="5">
        <v>220</v>
      </c>
      <c r="IM8" s="5">
        <v>80</v>
      </c>
      <c r="IN8" s="5">
        <v>178</v>
      </c>
      <c r="IO8" s="5">
        <v>42</v>
      </c>
      <c r="IP8" s="5">
        <v>0</v>
      </c>
      <c r="IQ8" s="5">
        <v>194</v>
      </c>
      <c r="IR8" s="5">
        <v>2318</v>
      </c>
      <c r="IS8" s="5">
        <v>1392</v>
      </c>
      <c r="IT8" s="5">
        <v>98</v>
      </c>
      <c r="IU8" s="5">
        <v>98</v>
      </c>
      <c r="IV8" s="5">
        <v>538</v>
      </c>
      <c r="IW8" s="5">
        <v>536</v>
      </c>
      <c r="IX8" s="5">
        <v>2</v>
      </c>
      <c r="IY8" s="5">
        <v>2</v>
      </c>
      <c r="IZ8" s="5">
        <v>0</v>
      </c>
      <c r="JA8" s="5">
        <v>2.56797452195201E-4</v>
      </c>
      <c r="JB8" s="71">
        <v>5.9160814346093098E-5</v>
      </c>
      <c r="JC8" s="5">
        <v>2.56797452195201E-4</v>
      </c>
      <c r="JD8" s="5">
        <v>2.14642537774228E-4</v>
      </c>
      <c r="JE8" s="71">
        <v>4.34698353599383E-5</v>
      </c>
      <c r="JF8" s="71">
        <v>5.9160814346093098E-5</v>
      </c>
      <c r="JG8" s="5">
        <v>0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1.4013447600925899E-2</v>
      </c>
      <c r="JN8" s="5">
        <v>1.39645715021561E-2</v>
      </c>
      <c r="JO8" s="5">
        <v>5.4270425804275498E-3</v>
      </c>
      <c r="JP8" s="5">
        <v>5.4316723616028998E-3</v>
      </c>
      <c r="JQ8" s="71">
        <v>-3.5158241871308802E-6</v>
      </c>
      <c r="JR8" s="71">
        <v>1.74474131783957E-8</v>
      </c>
      <c r="JS8" s="71">
        <v>3.53327160030927E-6</v>
      </c>
      <c r="JT8" s="71">
        <v>-1.13304074378248E-7</v>
      </c>
      <c r="JU8" s="71">
        <v>9.4720274537597404E-8</v>
      </c>
      <c r="JV8" s="71">
        <v>2.0802434891584501E-7</v>
      </c>
      <c r="JW8" s="5">
        <v>1.62</v>
      </c>
      <c r="JX8" s="5">
        <v>3224901.6175968698</v>
      </c>
      <c r="JY8" s="5">
        <v>6451305.4175747903</v>
      </c>
      <c r="JZ8" s="5">
        <v>0.104719755119659</v>
      </c>
      <c r="KA8" s="5">
        <v>0</v>
      </c>
      <c r="KB8" s="5" t="s">
        <v>318</v>
      </c>
      <c r="KC8" s="5">
        <v>0</v>
      </c>
      <c r="KD8" s="5" t="s">
        <v>1347</v>
      </c>
      <c r="KF8" s="5" t="s">
        <v>1348</v>
      </c>
      <c r="KG8" s="5" t="s">
        <v>525</v>
      </c>
      <c r="KH8" s="5" t="s">
        <v>320</v>
      </c>
      <c r="KI8" s="5">
        <v>3</v>
      </c>
      <c r="KL8" s="5">
        <v>1</v>
      </c>
      <c r="KM8" s="5">
        <v>1</v>
      </c>
      <c r="KP8" s="5">
        <v>3</v>
      </c>
      <c r="KW8" s="5" t="s">
        <v>321</v>
      </c>
      <c r="LB8" s="5">
        <v>1</v>
      </c>
      <c r="LC8" s="5" t="s">
        <v>318</v>
      </c>
      <c r="LD8" s="5" t="s">
        <v>322</v>
      </c>
      <c r="LE8" s="5">
        <v>0</v>
      </c>
      <c r="LF8" s="5">
        <v>1</v>
      </c>
      <c r="LG8" s="5">
        <v>1</v>
      </c>
    </row>
    <row r="9" spans="1:319" x14ac:dyDescent="0.2">
      <c r="A9" s="5" t="s">
        <v>1452</v>
      </c>
      <c r="B9" s="73" t="s">
        <v>1507</v>
      </c>
      <c r="C9" s="5" t="s">
        <v>1453</v>
      </c>
      <c r="D9" s="5" t="s">
        <v>317</v>
      </c>
      <c r="E9" s="5">
        <v>134</v>
      </c>
      <c r="F9" s="73" t="s">
        <v>989</v>
      </c>
      <c r="G9" s="29">
        <v>4909024.8987034904</v>
      </c>
      <c r="H9" s="29">
        <v>4738473.0076005301</v>
      </c>
      <c r="I9" s="74">
        <v>4909024.8987034904</v>
      </c>
      <c r="J9" s="77">
        <v>44782.305555555555</v>
      </c>
      <c r="K9" s="29">
        <v>4909024.8987034904</v>
      </c>
      <c r="L9" s="5" t="s">
        <v>450</v>
      </c>
      <c r="M9" s="5">
        <v>1</v>
      </c>
      <c r="N9" s="5" t="s">
        <v>1454</v>
      </c>
      <c r="O9" s="5" t="s">
        <v>329</v>
      </c>
      <c r="R9" s="5">
        <v>1800</v>
      </c>
      <c r="S9" s="5">
        <v>300</v>
      </c>
      <c r="U9" s="5">
        <v>0</v>
      </c>
      <c r="V9" s="5">
        <v>85.289622545242295</v>
      </c>
      <c r="W9" s="5">
        <v>0</v>
      </c>
      <c r="X9" s="5" t="s">
        <v>1610</v>
      </c>
      <c r="AG9" s="5">
        <v>0</v>
      </c>
      <c r="AH9" s="5">
        <v>0</v>
      </c>
      <c r="AL9" s="5">
        <v>5</v>
      </c>
      <c r="AM9" s="5">
        <v>12</v>
      </c>
      <c r="AU9" s="5">
        <v>20</v>
      </c>
      <c r="AV9" s="5" t="b">
        <v>1</v>
      </c>
      <c r="AW9" s="5">
        <v>0</v>
      </c>
      <c r="AY9" s="5">
        <v>4909024.8987034997</v>
      </c>
      <c r="BA9" s="5">
        <v>4909024.8987034904</v>
      </c>
      <c r="BB9" s="5">
        <v>0</v>
      </c>
      <c r="BC9" s="5">
        <v>0.37421354615055802</v>
      </c>
      <c r="BD9" s="5">
        <v>4945312.3194003897</v>
      </c>
      <c r="BE9" s="5">
        <v>36287.0464755785</v>
      </c>
      <c r="BF9" s="71">
        <v>7.5946622475766103E-6</v>
      </c>
      <c r="BG9" s="71">
        <v>1.8276989578495401E-7</v>
      </c>
      <c r="BH9" s="5">
        <v>0</v>
      </c>
      <c r="BI9" s="5">
        <v>0</v>
      </c>
      <c r="BJ9" s="5">
        <v>0</v>
      </c>
      <c r="BK9" s="5">
        <v>20</v>
      </c>
      <c r="BL9" s="5">
        <v>194</v>
      </c>
      <c r="BM9" s="5">
        <v>0</v>
      </c>
      <c r="BN9" s="5">
        <v>0</v>
      </c>
      <c r="BO9" s="5">
        <v>0</v>
      </c>
      <c r="BP9" s="5">
        <v>2298</v>
      </c>
      <c r="BQ9" s="5">
        <v>0</v>
      </c>
      <c r="BR9" s="5">
        <v>0</v>
      </c>
      <c r="BS9" s="5">
        <v>0</v>
      </c>
      <c r="BT9" s="5">
        <v>533</v>
      </c>
      <c r="BU9" s="5">
        <v>0</v>
      </c>
      <c r="BV9" s="5">
        <v>1198</v>
      </c>
      <c r="BW9" s="5">
        <v>0</v>
      </c>
      <c r="BX9" s="5">
        <v>52141</v>
      </c>
      <c r="BY9" s="5">
        <v>0</v>
      </c>
      <c r="BZ9" s="5">
        <v>0</v>
      </c>
      <c r="CA9" s="5">
        <v>0</v>
      </c>
      <c r="CB9" s="5">
        <v>689214</v>
      </c>
      <c r="CC9" s="5">
        <v>0</v>
      </c>
      <c r="CD9" s="5">
        <v>0</v>
      </c>
      <c r="CE9" s="5">
        <v>0</v>
      </c>
      <c r="CF9" s="5">
        <v>159852</v>
      </c>
      <c r="CG9" s="5">
        <v>20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20</v>
      </c>
      <c r="CN9" s="5">
        <v>0</v>
      </c>
      <c r="CO9" s="5" t="s">
        <v>1611</v>
      </c>
      <c r="CQ9" s="5">
        <v>2453402.3718556799</v>
      </c>
      <c r="CR9" s="5">
        <v>2455622.5268477998</v>
      </c>
      <c r="CS9" s="5">
        <v>0</v>
      </c>
      <c r="CT9" s="5">
        <v>0</v>
      </c>
      <c r="CU9" s="5">
        <v>0.15470947396308701</v>
      </c>
      <c r="CV9" s="5">
        <v>0.21950407218747101</v>
      </c>
      <c r="CW9" s="5">
        <v>7.2145361653387405E-2</v>
      </c>
      <c r="CX9" s="5">
        <v>0.173185909334611</v>
      </c>
      <c r="CY9" s="5">
        <v>0.24533127098799901</v>
      </c>
      <c r="CZ9" s="5">
        <v>8.2564112309699594E-2</v>
      </c>
      <c r="DA9" s="5">
        <v>4.6318162852859598E-2</v>
      </c>
      <c r="DB9" s="5">
        <v>0.12888227516255901</v>
      </c>
      <c r="DC9" s="5">
        <v>2472615.5421128199</v>
      </c>
      <c r="DD9" s="5">
        <v>2472696.7772875698</v>
      </c>
      <c r="DE9" s="5">
        <v>19213.015547658801</v>
      </c>
      <c r="DF9" s="5">
        <v>17074.030927919601</v>
      </c>
      <c r="DG9" s="5">
        <v>13182.1285476588</v>
      </c>
      <c r="DH9" s="5">
        <v>13053.606130253</v>
      </c>
      <c r="DI9" s="5">
        <v>26235.734677911802</v>
      </c>
      <c r="DJ9" s="5">
        <v>4030.8870000000002</v>
      </c>
      <c r="DK9" s="5">
        <v>4020.4247976666602</v>
      </c>
      <c r="DL9" s="5">
        <v>8051.3117976666599</v>
      </c>
      <c r="DM9" s="5">
        <v>0</v>
      </c>
      <c r="DN9" s="5">
        <v>0</v>
      </c>
      <c r="DO9" s="5">
        <v>0</v>
      </c>
      <c r="DP9" s="5">
        <v>2000</v>
      </c>
      <c r="DQ9" s="5">
        <v>0</v>
      </c>
      <c r="DR9" s="5">
        <v>2000</v>
      </c>
      <c r="DS9" s="5">
        <v>0</v>
      </c>
      <c r="DT9" s="71">
        <v>7.5946622475766103E-6</v>
      </c>
      <c r="DU9" s="71">
        <v>7.5946622475766103E-6</v>
      </c>
      <c r="DV9" s="5">
        <v>0</v>
      </c>
      <c r="DW9" s="71">
        <v>7.5946622475766103E-6</v>
      </c>
      <c r="DX9" s="5">
        <v>0</v>
      </c>
      <c r="DY9" s="5">
        <v>0</v>
      </c>
      <c r="DZ9" s="5">
        <v>0</v>
      </c>
      <c r="EA9" s="5">
        <v>0</v>
      </c>
      <c r="EB9" s="71">
        <v>1.8276989578495401E-7</v>
      </c>
      <c r="EC9" s="5">
        <v>0</v>
      </c>
      <c r="ED9" s="71">
        <v>1.8276989578495401E-7</v>
      </c>
      <c r="EE9" s="71">
        <v>1.8276989578495401E-7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0.44007803092707298</v>
      </c>
      <c r="EL9" s="5">
        <v>8.1298564798636994E-2</v>
      </c>
      <c r="EM9" s="71">
        <v>9.98947986370346E-5</v>
      </c>
      <c r="EN9" s="5">
        <v>0</v>
      </c>
      <c r="EO9" s="5">
        <v>0</v>
      </c>
      <c r="EP9" s="5">
        <v>0.75810794510632096</v>
      </c>
      <c r="EQ9" s="71">
        <v>9.8873289738567503E-5</v>
      </c>
      <c r="ER9" s="71">
        <v>9.8267729766773798E-5</v>
      </c>
      <c r="ES9" s="5">
        <v>0</v>
      </c>
      <c r="ET9" s="5">
        <v>5.2703999999999898</v>
      </c>
      <c r="EU9" s="71">
        <v>9.8987540360112497E-5</v>
      </c>
      <c r="EV9" s="5">
        <v>0</v>
      </c>
      <c r="EW9" s="5">
        <v>0</v>
      </c>
      <c r="EX9" s="71">
        <v>9.8985491296721406E-5</v>
      </c>
      <c r="EY9" s="5">
        <v>0.183529889281564</v>
      </c>
      <c r="EZ9" s="5">
        <v>0</v>
      </c>
      <c r="FA9" s="5">
        <v>0</v>
      </c>
      <c r="FB9" s="71">
        <v>7.6747897964857205E-5</v>
      </c>
      <c r="FC9" s="71">
        <v>9.9990000000000003E-6</v>
      </c>
      <c r="FD9" s="71">
        <v>3.1695359205274801E-8</v>
      </c>
      <c r="FE9" s="71">
        <v>3.1695359205274801E-8</v>
      </c>
      <c r="FF9" s="71">
        <v>1.44484683384238E-8</v>
      </c>
      <c r="FG9" s="71">
        <v>3.1695359205274801E-8</v>
      </c>
      <c r="FH9" s="71">
        <v>7.20992376912477E-9</v>
      </c>
      <c r="FI9" s="71">
        <v>7.20992376912477E-9</v>
      </c>
      <c r="FJ9" s="71">
        <v>7.1326118344927603E-9</v>
      </c>
      <c r="FK9" s="5">
        <v>0</v>
      </c>
      <c r="FL9" s="5">
        <v>0</v>
      </c>
      <c r="FM9" s="71">
        <v>-1.08648647368151E-7</v>
      </c>
      <c r="FN9" s="71">
        <v>4.4125858333692998E-7</v>
      </c>
      <c r="FO9" s="71">
        <v>5.4990723070508101E-7</v>
      </c>
      <c r="FP9" s="71">
        <v>-1.8860724837390501E-9</v>
      </c>
      <c r="FQ9" s="71">
        <v>4.3210235183368499E-7</v>
      </c>
      <c r="FR9" s="71">
        <v>4.3398842431742399E-7</v>
      </c>
      <c r="FS9" s="5">
        <v>1.26</v>
      </c>
      <c r="FT9" s="5">
        <v>0.174532925199432</v>
      </c>
      <c r="FU9" s="5">
        <v>0</v>
      </c>
      <c r="FV9" s="5">
        <v>0.44007803092707298</v>
      </c>
      <c r="FW9" s="5">
        <v>8.1298564798636994E-2</v>
      </c>
      <c r="FX9" s="71">
        <v>9.9910996000040998E-5</v>
      </c>
      <c r="FY9" s="5">
        <v>0</v>
      </c>
      <c r="FZ9" s="5">
        <v>1.2980299758577101</v>
      </c>
      <c r="GA9" s="5">
        <v>8.3221506637519704E-2</v>
      </c>
      <c r="GB9" s="71">
        <v>9.9910996000040998E-5</v>
      </c>
      <c r="GC9" s="5">
        <v>0</v>
      </c>
      <c r="GD9" s="5">
        <v>0</v>
      </c>
      <c r="GE9" s="5">
        <v>1.05435233717045</v>
      </c>
      <c r="GF9" s="71">
        <v>6.9388939039072199E-18</v>
      </c>
      <c r="GG9" s="71">
        <v>6.9388939039072199E-18</v>
      </c>
      <c r="GH9" s="5">
        <v>0</v>
      </c>
      <c r="GI9" s="5">
        <v>3.7353990039789999</v>
      </c>
      <c r="GJ9" s="71">
        <v>9.9900000000374594E-5</v>
      </c>
      <c r="GK9" s="5">
        <v>0</v>
      </c>
      <c r="GL9" s="71">
        <v>9.9909861347890997E-5</v>
      </c>
      <c r="GM9" s="71">
        <v>9.9916433703217596E-5</v>
      </c>
      <c r="GN9" s="5">
        <v>0.13959489563608701</v>
      </c>
      <c r="GO9" s="5">
        <v>0</v>
      </c>
      <c r="GP9" s="5">
        <v>0</v>
      </c>
      <c r="GQ9" s="71">
        <v>9.9900000000152604E-5</v>
      </c>
      <c r="GR9" s="5">
        <v>0</v>
      </c>
      <c r="GS9" s="71">
        <v>1.15592444061007E-7</v>
      </c>
      <c r="GT9" s="71">
        <v>9.9628916890286802E-8</v>
      </c>
      <c r="GU9" s="71">
        <v>4.6171740909761701E-8</v>
      </c>
      <c r="GV9" s="71">
        <v>9.9628916890286802E-8</v>
      </c>
      <c r="GW9" s="71">
        <v>1.15592444061007E-7</v>
      </c>
      <c r="GX9" s="71">
        <v>1.9806939227651199E-8</v>
      </c>
      <c r="GY9" s="71">
        <v>1.15592444061007E-7</v>
      </c>
      <c r="GZ9" s="71">
        <v>1.03754992375471E-8</v>
      </c>
      <c r="HA9" s="71">
        <v>1.1487007567367801E-8</v>
      </c>
      <c r="HB9" s="71">
        <v>-1.8022611640113899E-7</v>
      </c>
      <c r="HC9" s="71">
        <v>1.87907126990664E-7</v>
      </c>
      <c r="HD9" s="71">
        <v>3.6813324339180299E-7</v>
      </c>
      <c r="HE9" s="71">
        <v>-1.4711418638311499E-6</v>
      </c>
      <c r="HF9" s="71">
        <v>3.0396033659949999E-7</v>
      </c>
      <c r="HG9" s="71">
        <v>1.7751022004306501E-6</v>
      </c>
      <c r="HH9" s="5">
        <v>1.06</v>
      </c>
      <c r="HI9" s="5">
        <v>0</v>
      </c>
      <c r="HJ9" s="5">
        <v>0</v>
      </c>
      <c r="HK9" s="5">
        <v>0</v>
      </c>
      <c r="HL9" s="5">
        <v>0.75810794510632096</v>
      </c>
      <c r="HM9" s="71">
        <v>9.8873289738567503E-5</v>
      </c>
      <c r="HN9" s="71">
        <v>9.8267729766773798E-5</v>
      </c>
      <c r="HO9" s="5">
        <v>0</v>
      </c>
      <c r="HP9" s="5">
        <v>5.2703999999999898</v>
      </c>
      <c r="HQ9" s="71">
        <v>9.9900000000374594E-5</v>
      </c>
      <c r="HR9" s="5">
        <v>0</v>
      </c>
      <c r="HS9" s="71">
        <v>9.9909861347890997E-5</v>
      </c>
      <c r="HT9" s="71">
        <v>9.9916433703217596E-5</v>
      </c>
      <c r="HU9" s="5">
        <v>0.183529889281564</v>
      </c>
      <c r="HV9" s="5">
        <v>0</v>
      </c>
      <c r="HW9" s="5">
        <v>0</v>
      </c>
      <c r="HX9" s="71">
        <v>9.9900000000152604E-5</v>
      </c>
      <c r="HY9" s="71">
        <v>9.9990000000000003E-6</v>
      </c>
      <c r="HZ9" s="71">
        <v>1.15592444061007E-7</v>
      </c>
      <c r="IA9" s="71">
        <v>9.9628916890286802E-8</v>
      </c>
      <c r="IB9" s="71">
        <v>4.6171740909761701E-8</v>
      </c>
      <c r="IC9" s="71">
        <v>9.9628916890286802E-8</v>
      </c>
      <c r="ID9" s="71">
        <v>1.15592444061007E-7</v>
      </c>
      <c r="IE9" s="71">
        <v>1.9806939227651199E-8</v>
      </c>
      <c r="IF9" s="71">
        <v>1.15592444061007E-7</v>
      </c>
      <c r="IG9" s="71">
        <v>1.03754992375471E-8</v>
      </c>
      <c r="IH9" s="71">
        <v>1.1487007567367801E-8</v>
      </c>
      <c r="II9" s="5">
        <v>2856</v>
      </c>
      <c r="IJ9" s="5">
        <v>2020</v>
      </c>
      <c r="IK9" s="5">
        <v>300</v>
      </c>
      <c r="IL9" s="5">
        <v>234</v>
      </c>
      <c r="IM9" s="5">
        <v>66</v>
      </c>
      <c r="IN9" s="5">
        <v>186</v>
      </c>
      <c r="IO9" s="5">
        <v>48</v>
      </c>
      <c r="IP9" s="5">
        <v>0</v>
      </c>
      <c r="IQ9" s="5">
        <v>194</v>
      </c>
      <c r="IR9" s="5">
        <v>2318</v>
      </c>
      <c r="IS9" s="5">
        <v>1392</v>
      </c>
      <c r="IT9" s="5">
        <v>98</v>
      </c>
      <c r="IU9" s="5">
        <v>98</v>
      </c>
      <c r="IV9" s="5">
        <v>538</v>
      </c>
      <c r="IW9" s="5">
        <v>536</v>
      </c>
      <c r="IX9" s="5">
        <v>2</v>
      </c>
      <c r="IY9" s="5">
        <v>2</v>
      </c>
      <c r="IZ9" s="5">
        <v>0</v>
      </c>
      <c r="JA9" s="5">
        <v>2.1229892790586199E-4</v>
      </c>
      <c r="JB9" s="71">
        <v>4.6658569356344799E-5</v>
      </c>
      <c r="JC9" s="5">
        <v>2.1229892790586199E-4</v>
      </c>
      <c r="JD9" s="5">
        <v>1.79117944672374E-4</v>
      </c>
      <c r="JE9" s="71">
        <v>4.5226330466441298E-5</v>
      </c>
      <c r="JF9" s="71">
        <v>4.6658569356344799E-5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0</v>
      </c>
      <c r="JM9" s="5">
        <v>1.46189717604549E-2</v>
      </c>
      <c r="JN9" s="5">
        <v>1.48455544403678E-2</v>
      </c>
      <c r="JO9" s="5">
        <v>5.8139098487231498E-3</v>
      </c>
      <c r="JP9" s="5">
        <v>5.8727091993942297E-3</v>
      </c>
      <c r="JQ9" s="71">
        <v>-2.8887476376929002E-7</v>
      </c>
      <c r="JR9" s="71">
        <v>6.2916571032759504E-7</v>
      </c>
      <c r="JS9" s="71">
        <v>9.1804047409688501E-7</v>
      </c>
      <c r="JT9" s="71">
        <v>-1.47302793631489E-6</v>
      </c>
      <c r="JU9" s="71">
        <v>7.3606268843318599E-7</v>
      </c>
      <c r="JV9" s="71">
        <v>2.2090906247480699E-6</v>
      </c>
      <c r="JW9" s="5">
        <v>1.26</v>
      </c>
      <c r="JX9" s="5">
        <v>2454927.0165405902</v>
      </c>
      <c r="JY9" s="5">
        <v>4908329.3883962799</v>
      </c>
      <c r="JZ9" s="5">
        <v>0.174532925199432</v>
      </c>
      <c r="KA9" s="5">
        <v>0</v>
      </c>
      <c r="KB9" s="5" t="s">
        <v>318</v>
      </c>
      <c r="KC9" s="5">
        <v>0</v>
      </c>
      <c r="KD9" s="5" t="s">
        <v>1612</v>
      </c>
      <c r="KF9" s="5" t="s">
        <v>1613</v>
      </c>
      <c r="KG9" s="5" t="s">
        <v>450</v>
      </c>
      <c r="KH9" s="5" t="s">
        <v>320</v>
      </c>
      <c r="KI9" s="5">
        <v>3</v>
      </c>
      <c r="KL9" s="5">
        <v>1</v>
      </c>
      <c r="KM9" s="5">
        <v>1</v>
      </c>
      <c r="KP9" s="5">
        <v>6</v>
      </c>
      <c r="KW9" s="5" t="s">
        <v>321</v>
      </c>
      <c r="LB9" s="5">
        <v>1</v>
      </c>
      <c r="LC9" s="5" t="s">
        <v>318</v>
      </c>
      <c r="LD9" s="5" t="s">
        <v>322</v>
      </c>
      <c r="LE9" s="5">
        <v>0</v>
      </c>
      <c r="LF9" s="5">
        <v>1</v>
      </c>
      <c r="LG9" s="5">
        <v>1</v>
      </c>
    </row>
    <row r="10" spans="1:319" x14ac:dyDescent="0.2">
      <c r="A10" s="5" t="s">
        <v>528</v>
      </c>
      <c r="B10" s="73" t="s">
        <v>547</v>
      </c>
      <c r="C10" s="5" t="s">
        <v>529</v>
      </c>
      <c r="D10" s="5" t="s">
        <v>317</v>
      </c>
      <c r="E10" s="5">
        <v>260</v>
      </c>
      <c r="F10" s="73" t="s">
        <v>990</v>
      </c>
      <c r="G10" s="29">
        <v>6057461.3070239099</v>
      </c>
      <c r="H10" s="29">
        <v>5855727.9599919198</v>
      </c>
      <c r="I10" s="74">
        <v>6057461.3070239099</v>
      </c>
      <c r="J10" s="77">
        <v>44860.429861111108</v>
      </c>
      <c r="K10" s="29">
        <v>6057461.3070239099</v>
      </c>
      <c r="L10" s="5" t="s">
        <v>462</v>
      </c>
      <c r="M10" s="5">
        <v>1</v>
      </c>
      <c r="N10" s="5" t="s">
        <v>530</v>
      </c>
      <c r="O10" s="5" t="s">
        <v>530</v>
      </c>
      <c r="R10" s="5">
        <v>1800</v>
      </c>
      <c r="S10" s="5">
        <v>300</v>
      </c>
      <c r="U10" s="5">
        <v>0</v>
      </c>
      <c r="V10" s="5">
        <v>71.422796726226807</v>
      </c>
      <c r="W10" s="5">
        <v>0</v>
      </c>
      <c r="X10" s="5" t="s">
        <v>1614</v>
      </c>
      <c r="AG10" s="5">
        <v>0</v>
      </c>
      <c r="AH10" s="5">
        <v>0</v>
      </c>
      <c r="AL10" s="5">
        <v>3</v>
      </c>
      <c r="AM10" s="5">
        <v>9</v>
      </c>
      <c r="AU10" s="5">
        <v>11</v>
      </c>
      <c r="AV10" s="5" t="b">
        <v>1</v>
      </c>
      <c r="AW10" s="5">
        <v>0</v>
      </c>
      <c r="AY10" s="5">
        <v>6057461.3070239099</v>
      </c>
      <c r="BA10" s="5">
        <v>6057461.3070239099</v>
      </c>
      <c r="BB10" s="5">
        <v>0</v>
      </c>
      <c r="BC10" s="5">
        <v>3.7855131800881701E-2</v>
      </c>
      <c r="BD10" s="5">
        <v>6106243.17741259</v>
      </c>
      <c r="BE10" s="5">
        <v>48780.154937251202</v>
      </c>
      <c r="BF10" s="5">
        <v>1.6768375234119399</v>
      </c>
      <c r="BG10" s="5">
        <v>7.5877080821223604E-4</v>
      </c>
      <c r="BH10" s="5">
        <v>0</v>
      </c>
      <c r="BI10" s="5">
        <v>0</v>
      </c>
      <c r="BJ10" s="5">
        <v>0</v>
      </c>
      <c r="BK10" s="5">
        <v>11</v>
      </c>
      <c r="BL10" s="5">
        <v>194</v>
      </c>
      <c r="BM10" s="5">
        <v>0</v>
      </c>
      <c r="BN10" s="5">
        <v>0</v>
      </c>
      <c r="BO10" s="5">
        <v>0</v>
      </c>
      <c r="BP10" s="5">
        <v>2303</v>
      </c>
      <c r="BQ10" s="5">
        <v>0</v>
      </c>
      <c r="BR10" s="5">
        <v>0</v>
      </c>
      <c r="BS10" s="5">
        <v>0</v>
      </c>
      <c r="BT10" s="5">
        <v>536</v>
      </c>
      <c r="BU10" s="5">
        <v>0</v>
      </c>
      <c r="BV10" s="5">
        <v>0</v>
      </c>
      <c r="BW10" s="5">
        <v>0</v>
      </c>
      <c r="BX10" s="5">
        <v>54840</v>
      </c>
      <c r="BY10" s="5">
        <v>0</v>
      </c>
      <c r="BZ10" s="5">
        <v>0</v>
      </c>
      <c r="CA10" s="5">
        <v>0</v>
      </c>
      <c r="CB10" s="5">
        <v>690710</v>
      </c>
      <c r="CC10" s="5">
        <v>0</v>
      </c>
      <c r="CD10" s="5">
        <v>0</v>
      </c>
      <c r="CE10" s="5">
        <v>0</v>
      </c>
      <c r="CF10" s="5">
        <v>160759</v>
      </c>
      <c r="CG10" s="5">
        <v>11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11</v>
      </c>
      <c r="CN10" s="5">
        <v>0</v>
      </c>
      <c r="CO10" s="5" t="s">
        <v>1615</v>
      </c>
      <c r="CQ10" s="5">
        <v>3028067.7760022599</v>
      </c>
      <c r="CR10" s="5">
        <v>3029393.5310216402</v>
      </c>
      <c r="CS10" s="5">
        <v>0</v>
      </c>
      <c r="CT10" s="5">
        <v>0</v>
      </c>
      <c r="CU10" s="5">
        <v>3.4471617806583803E-2</v>
      </c>
      <c r="CV10" s="5">
        <v>3.38351399429788E-3</v>
      </c>
      <c r="CW10" s="5">
        <v>4.3154853939732099E-3</v>
      </c>
      <c r="CX10" s="5">
        <v>4.2253567328952697E-4</v>
      </c>
      <c r="CY10" s="5">
        <v>4.7380210672627399E-3</v>
      </c>
      <c r="CZ10" s="5">
        <v>3.0156132412610601E-2</v>
      </c>
      <c r="DA10" s="5">
        <v>2.9609783210083501E-3</v>
      </c>
      <c r="DB10" s="5">
        <v>3.31171107336189E-2</v>
      </c>
      <c r="DC10" s="5">
        <v>3053115.7908959002</v>
      </c>
      <c r="DD10" s="5">
        <v>3053127.38651668</v>
      </c>
      <c r="DE10" s="5">
        <v>25047.9793056813</v>
      </c>
      <c r="DF10" s="5">
        <v>23732.1756315698</v>
      </c>
      <c r="DG10" s="5">
        <v>19157.6462056813</v>
      </c>
      <c r="DH10" s="5">
        <v>18953.430116903099</v>
      </c>
      <c r="DI10" s="5">
        <v>38111.0763225845</v>
      </c>
      <c r="DJ10" s="5">
        <v>4790.3330999999998</v>
      </c>
      <c r="DK10" s="5">
        <v>4778.7455146666598</v>
      </c>
      <c r="DL10" s="5">
        <v>9569.0786146666596</v>
      </c>
      <c r="DM10" s="5">
        <v>0</v>
      </c>
      <c r="DN10" s="5">
        <v>0</v>
      </c>
      <c r="DO10" s="5">
        <v>0</v>
      </c>
      <c r="DP10" s="5">
        <v>1100</v>
      </c>
      <c r="DQ10" s="5">
        <v>0</v>
      </c>
      <c r="DR10" s="5">
        <v>1100</v>
      </c>
      <c r="DS10" s="5">
        <v>7.3599474478291895E-4</v>
      </c>
      <c r="DT10" s="5">
        <v>1.6761015286671499</v>
      </c>
      <c r="DU10" s="5">
        <v>1.6768375234119399</v>
      </c>
      <c r="DV10" s="5">
        <v>7.3599474478291895E-4</v>
      </c>
      <c r="DW10" s="5">
        <v>1.6761015286671499</v>
      </c>
      <c r="DX10" s="5">
        <v>0</v>
      </c>
      <c r="DY10" s="5">
        <v>0</v>
      </c>
      <c r="DZ10" s="5">
        <v>0</v>
      </c>
      <c r="EA10" s="5">
        <v>3.8034276347964603E-4</v>
      </c>
      <c r="EB10" s="5">
        <v>3.7842804473259002E-4</v>
      </c>
      <c r="EC10" s="5">
        <v>3.8034276347964603E-4</v>
      </c>
      <c r="ED10" s="5">
        <v>3.7842804473259002E-4</v>
      </c>
      <c r="EE10" s="5">
        <v>7.5877080821223604E-4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1.40356214010108</v>
      </c>
      <c r="EL10" s="5">
        <v>7.2445766146589596E-2</v>
      </c>
      <c r="EM10" s="71">
        <v>9.9972502555001301E-5</v>
      </c>
      <c r="EN10" s="5">
        <v>0</v>
      </c>
      <c r="EO10" s="71">
        <v>3.6769891090842197E-20</v>
      </c>
      <c r="EP10" s="5">
        <v>1.1376599999999999</v>
      </c>
      <c r="EQ10" s="71">
        <v>9.9522790870875096E-5</v>
      </c>
      <c r="ER10" s="5">
        <v>0</v>
      </c>
      <c r="ES10" s="5">
        <v>0</v>
      </c>
      <c r="ET10" s="5">
        <v>5.2703999999999898</v>
      </c>
      <c r="EU10" s="71">
        <v>9.9933164111110003E-5</v>
      </c>
      <c r="EV10" s="5">
        <v>0</v>
      </c>
      <c r="EW10" s="5">
        <v>0</v>
      </c>
      <c r="EX10" s="71">
        <v>9.9982194133832402E-5</v>
      </c>
      <c r="EY10" s="5">
        <v>0.130599807403319</v>
      </c>
      <c r="EZ10" s="5">
        <v>0</v>
      </c>
      <c r="FA10" s="5">
        <v>0</v>
      </c>
      <c r="FB10" s="5">
        <v>0</v>
      </c>
      <c r="FC10" s="5">
        <v>0</v>
      </c>
      <c r="FD10" s="71">
        <v>2.6924145810069902E-7</v>
      </c>
      <c r="FE10" s="71">
        <v>2.6924145810069902E-7</v>
      </c>
      <c r="FF10" s="71">
        <v>2.8169370724917499E-8</v>
      </c>
      <c r="FG10" s="71">
        <v>2.6924145810069902E-7</v>
      </c>
      <c r="FH10" s="71">
        <v>1.8895119580086801E-8</v>
      </c>
      <c r="FI10" s="71">
        <v>1.04226582919864E-8</v>
      </c>
      <c r="FJ10" s="71">
        <v>1.8895119580086801E-8</v>
      </c>
      <c r="FK10" s="71">
        <v>7.7803374232132598E-7</v>
      </c>
      <c r="FL10" s="71">
        <v>9.1318790751415595E-7</v>
      </c>
      <c r="FM10" s="71">
        <v>-2.9353826634600902E-7</v>
      </c>
      <c r="FN10" s="71">
        <v>3.4240064981921099E-8</v>
      </c>
      <c r="FO10" s="71">
        <v>3.2777833132792999E-7</v>
      </c>
      <c r="FP10" s="71">
        <v>-1.25266427398911E-8</v>
      </c>
      <c r="FQ10" s="71">
        <v>1.9639952303363001E-8</v>
      </c>
      <c r="FR10" s="71">
        <v>3.21665950432542E-8</v>
      </c>
      <c r="FS10" s="5">
        <v>1.36</v>
      </c>
      <c r="FT10" s="5">
        <v>0.104719755119659</v>
      </c>
      <c r="FU10" s="5">
        <v>0</v>
      </c>
      <c r="FV10" s="5">
        <v>1.40356214010108</v>
      </c>
      <c r="FW10" s="5">
        <v>7.2445766146589596E-2</v>
      </c>
      <c r="FX10" s="71">
        <v>9.9987605452822497E-5</v>
      </c>
      <c r="FY10" s="5">
        <v>0</v>
      </c>
      <c r="FZ10" s="5">
        <v>0.246017462341447</v>
      </c>
      <c r="GA10" s="5">
        <v>8.1918292347821095E-2</v>
      </c>
      <c r="GB10" s="71">
        <v>9.9987605452822497E-5</v>
      </c>
      <c r="GC10" s="5">
        <v>0</v>
      </c>
      <c r="GD10" s="71">
        <v>2.01841794511126E-16</v>
      </c>
      <c r="GE10" s="5">
        <v>0.41498058392598403</v>
      </c>
      <c r="GF10" s="71">
        <v>9.9842028118031501E-5</v>
      </c>
      <c r="GG10" s="71">
        <v>9.9310891700128595E-5</v>
      </c>
      <c r="GH10" s="5">
        <v>0</v>
      </c>
      <c r="GI10" s="5">
        <v>1.22839650252313</v>
      </c>
      <c r="GJ10" s="71">
        <v>9.9969508665549004E-5</v>
      </c>
      <c r="GK10" s="71">
        <v>9.9863367048216801E-5</v>
      </c>
      <c r="GL10" s="5">
        <v>0</v>
      </c>
      <c r="GM10" s="71">
        <v>9.9980089316130394E-5</v>
      </c>
      <c r="GN10" s="5">
        <v>0.228999396370349</v>
      </c>
      <c r="GO10" s="5">
        <v>0</v>
      </c>
      <c r="GP10" s="5">
        <v>0</v>
      </c>
      <c r="GQ10" s="71">
        <v>9.9883439812264996E-5</v>
      </c>
      <c r="GR10" s="5">
        <v>0</v>
      </c>
      <c r="GS10" s="71">
        <v>2.6547787884689798E-6</v>
      </c>
      <c r="GT10" s="71">
        <v>2.6547787884689798E-6</v>
      </c>
      <c r="GU10" s="71">
        <v>5.4802871621295601E-7</v>
      </c>
      <c r="GV10" s="71">
        <v>2.6547787884689798E-6</v>
      </c>
      <c r="GW10" s="71">
        <v>7.7090530320456097E-8</v>
      </c>
      <c r="GX10" s="71">
        <v>7.7090530320456097E-8</v>
      </c>
      <c r="GY10" s="71">
        <v>6.5584359609793794E-8</v>
      </c>
      <c r="GZ10" s="5">
        <v>7.2443161782077298E-2</v>
      </c>
      <c r="HA10" s="71">
        <v>9.4360761870859701E-7</v>
      </c>
      <c r="HB10" s="71">
        <v>-2.5175471575215102E-8</v>
      </c>
      <c r="HC10" s="71">
        <v>5.18524333008961E-9</v>
      </c>
      <c r="HD10" s="71">
        <v>3.0360714905304802E-8</v>
      </c>
      <c r="HE10" s="71">
        <v>-2.3385956019588799E-9</v>
      </c>
      <c r="HF10" s="71">
        <v>1.3669307301701799E-9</v>
      </c>
      <c r="HG10" s="71">
        <v>3.70552633212906E-9</v>
      </c>
      <c r="HH10" s="5">
        <v>1.36</v>
      </c>
      <c r="HI10" s="5">
        <v>0.244346095279206</v>
      </c>
      <c r="HJ10" s="5">
        <v>0</v>
      </c>
      <c r="HK10" s="71">
        <v>2.01841794511126E-16</v>
      </c>
      <c r="HL10" s="5">
        <v>1.1376599999999999</v>
      </c>
      <c r="HM10" s="71">
        <v>9.9842028118031501E-5</v>
      </c>
      <c r="HN10" s="71">
        <v>9.9310891700128595E-5</v>
      </c>
      <c r="HO10" s="5">
        <v>0</v>
      </c>
      <c r="HP10" s="5">
        <v>5.2703999999999898</v>
      </c>
      <c r="HQ10" s="71">
        <v>9.9969508665549004E-5</v>
      </c>
      <c r="HR10" s="71">
        <v>9.9863367048216801E-5</v>
      </c>
      <c r="HS10" s="5">
        <v>0</v>
      </c>
      <c r="HT10" s="71">
        <v>9.9982194133832402E-5</v>
      </c>
      <c r="HU10" s="5">
        <v>0.130599807403319</v>
      </c>
      <c r="HV10" s="5">
        <v>0</v>
      </c>
      <c r="HW10" s="5">
        <v>0</v>
      </c>
      <c r="HX10" s="71">
        <v>9.9883439812264996E-5</v>
      </c>
      <c r="HY10" s="5">
        <v>0</v>
      </c>
      <c r="HZ10" s="71">
        <v>2.6547787884689798E-6</v>
      </c>
      <c r="IA10" s="71">
        <v>2.6547787884689798E-6</v>
      </c>
      <c r="IB10" s="71">
        <v>5.4802871621295601E-7</v>
      </c>
      <c r="IC10" s="71">
        <v>2.6547787884689798E-6</v>
      </c>
      <c r="ID10" s="71">
        <v>7.7090530320456097E-8</v>
      </c>
      <c r="IE10" s="71">
        <v>7.7090530320456097E-8</v>
      </c>
      <c r="IF10" s="71">
        <v>6.5584359609793794E-8</v>
      </c>
      <c r="IG10" s="5">
        <v>7.2443161782077298E-2</v>
      </c>
      <c r="IH10" s="71">
        <v>9.4360761870859701E-7</v>
      </c>
      <c r="II10" s="5">
        <v>2856</v>
      </c>
      <c r="IJ10" s="5">
        <v>2020</v>
      </c>
      <c r="IK10" s="5">
        <v>300</v>
      </c>
      <c r="IL10" s="5">
        <v>231</v>
      </c>
      <c r="IM10" s="5">
        <v>69</v>
      </c>
      <c r="IN10" s="5">
        <v>190</v>
      </c>
      <c r="IO10" s="5">
        <v>41</v>
      </c>
      <c r="IP10" s="5">
        <v>0</v>
      </c>
      <c r="IQ10" s="5">
        <v>194</v>
      </c>
      <c r="IR10" s="5">
        <v>2318</v>
      </c>
      <c r="IS10" s="5">
        <v>1392</v>
      </c>
      <c r="IT10" s="5">
        <v>98</v>
      </c>
      <c r="IU10" s="5">
        <v>98</v>
      </c>
      <c r="IV10" s="5">
        <v>538</v>
      </c>
      <c r="IW10" s="5">
        <v>536</v>
      </c>
      <c r="IX10" s="5">
        <v>2</v>
      </c>
      <c r="IY10" s="5">
        <v>2</v>
      </c>
      <c r="IZ10" s="5">
        <v>0</v>
      </c>
      <c r="JA10" s="5">
        <v>3.5605113707504101E-4</v>
      </c>
      <c r="JB10" s="5">
        <v>1.4205000739675401E-4</v>
      </c>
      <c r="JC10" s="5">
        <v>3.5605113707504101E-4</v>
      </c>
      <c r="JD10" s="5">
        <v>2.1709556449819799E-4</v>
      </c>
      <c r="JE10" s="5">
        <v>1.2668153619399501E-4</v>
      </c>
      <c r="JF10" s="5">
        <v>1.4205000739675401E-4</v>
      </c>
      <c r="JG10" s="5">
        <v>0</v>
      </c>
      <c r="JH10" s="5">
        <v>0</v>
      </c>
      <c r="JI10" s="5">
        <v>0</v>
      </c>
      <c r="JJ10" s="5">
        <v>0</v>
      </c>
      <c r="JK10" s="5">
        <v>0</v>
      </c>
      <c r="JL10" s="5">
        <v>0</v>
      </c>
      <c r="JM10" s="5">
        <v>1.53976534674764E-2</v>
      </c>
      <c r="JN10" s="5">
        <v>1.53433138769119E-2</v>
      </c>
      <c r="JO10" s="5">
        <v>1.52789744783134E-2</v>
      </c>
      <c r="JP10" s="5">
        <v>1.51578302809509E-2</v>
      </c>
      <c r="JQ10" s="71">
        <v>-3.1871373792122401E-7</v>
      </c>
      <c r="JR10" s="71">
        <v>3.9425308312010803E-8</v>
      </c>
      <c r="JS10" s="71">
        <v>3.5813904623323501E-7</v>
      </c>
      <c r="JT10" s="71">
        <v>-1.486523834185E-8</v>
      </c>
      <c r="JU10" s="71">
        <v>2.1006883033533101E-8</v>
      </c>
      <c r="JV10" s="71">
        <v>3.5872121375383198E-8</v>
      </c>
      <c r="JW10" s="5">
        <v>1.36</v>
      </c>
      <c r="JX10" s="5">
        <v>3027509.5459029698</v>
      </c>
      <c r="JY10" s="5">
        <v>6055577.3219052302</v>
      </c>
      <c r="JZ10" s="5">
        <v>0.104719755119659</v>
      </c>
      <c r="KA10" s="5">
        <v>0</v>
      </c>
      <c r="KB10" s="5" t="s">
        <v>318</v>
      </c>
      <c r="KC10" s="5">
        <v>0</v>
      </c>
      <c r="KD10" s="5" t="s">
        <v>1616</v>
      </c>
      <c r="KF10" s="5" t="s">
        <v>1617</v>
      </c>
      <c r="KG10" s="5" t="s">
        <v>525</v>
      </c>
      <c r="KH10" s="5" t="s">
        <v>320</v>
      </c>
      <c r="KI10" s="5">
        <v>3</v>
      </c>
      <c r="KL10" s="5">
        <v>1</v>
      </c>
      <c r="KM10" s="5">
        <v>1</v>
      </c>
      <c r="KP10" s="5">
        <v>4</v>
      </c>
      <c r="KW10" s="5" t="s">
        <v>321</v>
      </c>
      <c r="LB10" s="5">
        <v>1</v>
      </c>
      <c r="LC10" s="5" t="s">
        <v>318</v>
      </c>
      <c r="LD10" s="5" t="s">
        <v>322</v>
      </c>
      <c r="LE10" s="5">
        <v>0</v>
      </c>
      <c r="LF10" s="5">
        <v>1</v>
      </c>
      <c r="LG10" s="5">
        <v>1</v>
      </c>
    </row>
    <row r="11" spans="1:319" x14ac:dyDescent="0.2">
      <c r="A11" s="5" t="s">
        <v>1452</v>
      </c>
      <c r="B11" s="73" t="s">
        <v>1507</v>
      </c>
      <c r="C11" s="5" t="s">
        <v>1453</v>
      </c>
      <c r="D11" s="5" t="s">
        <v>317</v>
      </c>
      <c r="E11" s="5">
        <v>262</v>
      </c>
      <c r="F11" s="73" t="s">
        <v>991</v>
      </c>
      <c r="G11" s="29">
        <v>5895314.9820057796</v>
      </c>
      <c r="H11" s="29">
        <v>5683456.7108912896</v>
      </c>
      <c r="I11" s="74">
        <v>5895314.9820057796</v>
      </c>
      <c r="J11" s="77">
        <v>44782.307638888888</v>
      </c>
      <c r="K11" s="29">
        <v>5895314.9820057796</v>
      </c>
      <c r="L11" s="5" t="s">
        <v>450</v>
      </c>
      <c r="M11" s="5">
        <v>1</v>
      </c>
      <c r="N11" s="5" t="s">
        <v>1454</v>
      </c>
      <c r="O11" s="5" t="s">
        <v>329</v>
      </c>
      <c r="R11" s="5">
        <v>1800</v>
      </c>
      <c r="S11" s="5">
        <v>300</v>
      </c>
      <c r="U11" s="5">
        <v>0</v>
      </c>
      <c r="V11" s="5">
        <v>52.231318712234497</v>
      </c>
      <c r="W11" s="5">
        <v>0</v>
      </c>
      <c r="X11" s="5" t="s">
        <v>1618</v>
      </c>
      <c r="AG11" s="5">
        <v>0</v>
      </c>
      <c r="AH11" s="5">
        <v>0</v>
      </c>
      <c r="AL11" s="5">
        <v>4</v>
      </c>
      <c r="AM11" s="5">
        <v>13</v>
      </c>
      <c r="AU11" s="5">
        <v>7</v>
      </c>
      <c r="AV11" s="5" t="b">
        <v>1</v>
      </c>
      <c r="AW11" s="5">
        <v>0</v>
      </c>
      <c r="AY11" s="5">
        <v>5895314.9820057703</v>
      </c>
      <c r="BA11" s="5">
        <v>5895314.9820057796</v>
      </c>
      <c r="BB11" s="5">
        <v>0</v>
      </c>
      <c r="BC11" s="5">
        <v>0.39767055802095103</v>
      </c>
      <c r="BD11" s="5">
        <v>5948027.1097037904</v>
      </c>
      <c r="BE11" s="5">
        <v>52711.730024245597</v>
      </c>
      <c r="BF11" s="71">
        <v>3.0517882029408998E-6</v>
      </c>
      <c r="BG11" s="71">
        <v>1.52574191085719E-7</v>
      </c>
      <c r="BH11" s="5">
        <v>0</v>
      </c>
      <c r="BI11" s="5">
        <v>0</v>
      </c>
      <c r="BJ11" s="5">
        <v>0</v>
      </c>
      <c r="BK11" s="5">
        <v>7</v>
      </c>
      <c r="BL11" s="5">
        <v>194</v>
      </c>
      <c r="BM11" s="5">
        <v>0</v>
      </c>
      <c r="BN11" s="5">
        <v>0</v>
      </c>
      <c r="BO11" s="5">
        <v>0</v>
      </c>
      <c r="BP11" s="5">
        <v>2307</v>
      </c>
      <c r="BQ11" s="5">
        <v>0</v>
      </c>
      <c r="BR11" s="5">
        <v>0</v>
      </c>
      <c r="BS11" s="5">
        <v>0</v>
      </c>
      <c r="BT11" s="5">
        <v>535</v>
      </c>
      <c r="BU11" s="5">
        <v>0</v>
      </c>
      <c r="BV11" s="5">
        <v>299</v>
      </c>
      <c r="BW11" s="5">
        <v>0</v>
      </c>
      <c r="BX11" s="5">
        <v>56026</v>
      </c>
      <c r="BY11" s="5">
        <v>0</v>
      </c>
      <c r="BZ11" s="5">
        <v>0</v>
      </c>
      <c r="CA11" s="5">
        <v>0</v>
      </c>
      <c r="CB11" s="5">
        <v>691919</v>
      </c>
      <c r="CC11" s="5">
        <v>0</v>
      </c>
      <c r="CD11" s="5">
        <v>0</v>
      </c>
      <c r="CE11" s="5">
        <v>0</v>
      </c>
      <c r="CF11" s="5">
        <v>160461</v>
      </c>
      <c r="CG11" s="5">
        <v>7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7</v>
      </c>
      <c r="CN11" s="5">
        <v>0</v>
      </c>
      <c r="CO11" s="5" t="s">
        <v>1619</v>
      </c>
      <c r="CQ11" s="5">
        <v>2947262.7221113201</v>
      </c>
      <c r="CR11" s="5">
        <v>2948052.2598944502</v>
      </c>
      <c r="CS11" s="5">
        <v>0</v>
      </c>
      <c r="CT11" s="5">
        <v>0</v>
      </c>
      <c r="CU11" s="5">
        <v>0.17391199910311</v>
      </c>
      <c r="CV11" s="5">
        <v>0.22375855891783999</v>
      </c>
      <c r="CW11" s="5">
        <v>8.4647843726621097E-2</v>
      </c>
      <c r="CX11" s="5">
        <v>0.18029984367212401</v>
      </c>
      <c r="CY11" s="5">
        <v>0.26494768739874602</v>
      </c>
      <c r="CZ11" s="5">
        <v>8.9264155376489504E-2</v>
      </c>
      <c r="DA11" s="5">
        <v>4.3458715245715297E-2</v>
      </c>
      <c r="DB11" s="5">
        <v>0.132722870622204</v>
      </c>
      <c r="DC11" s="5">
        <v>2974015.0053097098</v>
      </c>
      <c r="DD11" s="5">
        <v>2974012.1043940699</v>
      </c>
      <c r="DE11" s="5">
        <v>26752.109286396899</v>
      </c>
      <c r="DF11" s="5">
        <v>25959.6207378486</v>
      </c>
      <c r="DG11" s="5">
        <v>20911.749586396902</v>
      </c>
      <c r="DH11" s="5">
        <v>20833.341236848599</v>
      </c>
      <c r="DI11" s="5">
        <v>41745.090823245599</v>
      </c>
      <c r="DJ11" s="5">
        <v>5140.3597</v>
      </c>
      <c r="DK11" s="5">
        <v>5126.279501</v>
      </c>
      <c r="DL11" s="5">
        <v>10266.639201</v>
      </c>
      <c r="DM11" s="5">
        <v>0</v>
      </c>
      <c r="DN11" s="5">
        <v>0</v>
      </c>
      <c r="DO11" s="5">
        <v>0</v>
      </c>
      <c r="DP11" s="5">
        <v>700</v>
      </c>
      <c r="DQ11" s="5">
        <v>0</v>
      </c>
      <c r="DR11" s="5">
        <v>700</v>
      </c>
      <c r="DS11" s="5">
        <v>0</v>
      </c>
      <c r="DT11" s="71">
        <v>3.0517882029408998E-6</v>
      </c>
      <c r="DU11" s="71">
        <v>3.0517882029408998E-6</v>
      </c>
      <c r="DV11" s="5">
        <v>0</v>
      </c>
      <c r="DW11" s="71">
        <v>3.0517882029408998E-6</v>
      </c>
      <c r="DX11" s="5">
        <v>0</v>
      </c>
      <c r="DY11" s="5">
        <v>0</v>
      </c>
      <c r="DZ11" s="5">
        <v>0</v>
      </c>
      <c r="EA11" s="5">
        <v>0</v>
      </c>
      <c r="EB11" s="71">
        <v>1.52574191085719E-7</v>
      </c>
      <c r="EC11" s="5">
        <v>0</v>
      </c>
      <c r="ED11" s="71">
        <v>1.52574191085719E-7</v>
      </c>
      <c r="EE11" s="71">
        <v>1.52574191085719E-7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1.39864470366454</v>
      </c>
      <c r="EL11" s="5">
        <v>7.3489747097665203E-2</v>
      </c>
      <c r="EM11" s="71">
        <v>9.9899968375005699E-5</v>
      </c>
      <c r="EN11" s="5">
        <v>0</v>
      </c>
      <c r="EO11" s="5">
        <v>0</v>
      </c>
      <c r="EP11" s="5">
        <v>0.99334999999999996</v>
      </c>
      <c r="EQ11" s="71">
        <v>9.8999245771667495E-5</v>
      </c>
      <c r="ER11" s="71">
        <v>9.89895477716395E-5</v>
      </c>
      <c r="ES11" s="5">
        <v>0</v>
      </c>
      <c r="ET11" s="5">
        <v>5.2703999999999898</v>
      </c>
      <c r="EU11" s="71">
        <v>9.8999970868138195E-5</v>
      </c>
      <c r="EV11" s="5">
        <v>0</v>
      </c>
      <c r="EW11" s="5">
        <v>0</v>
      </c>
      <c r="EX11" s="71">
        <v>9.8999967963110495E-5</v>
      </c>
      <c r="EY11" s="5">
        <v>0.18059999990728001</v>
      </c>
      <c r="EZ11" s="5">
        <v>0</v>
      </c>
      <c r="FA11" s="5">
        <v>0</v>
      </c>
      <c r="FB11" s="5">
        <v>0</v>
      </c>
      <c r="FC11" s="71">
        <v>9.9990000000000003E-6</v>
      </c>
      <c r="FD11" s="71">
        <v>1.22635792354497E-8</v>
      </c>
      <c r="FE11" s="71">
        <v>1.22635792354497E-8</v>
      </c>
      <c r="FF11" s="71">
        <v>1.22635792354497E-8</v>
      </c>
      <c r="FG11" s="71">
        <v>1.0458627741627399E-8</v>
      </c>
      <c r="FH11" s="71">
        <v>9.8255648062206497E-9</v>
      </c>
      <c r="FI11" s="71">
        <v>9.1300471627420099E-9</v>
      </c>
      <c r="FJ11" s="71">
        <v>9.8255648062206497E-9</v>
      </c>
      <c r="FK11" s="5">
        <v>0</v>
      </c>
      <c r="FL11" s="5">
        <v>0</v>
      </c>
      <c r="FM11" s="71">
        <v>-2.82553236784395E-8</v>
      </c>
      <c r="FN11" s="71">
        <v>5.2167159012050101E-7</v>
      </c>
      <c r="FO11" s="71">
        <v>5.4992691379894098E-7</v>
      </c>
      <c r="FP11" s="71">
        <v>4.4734605136962502E-10</v>
      </c>
      <c r="FQ11" s="71">
        <v>5.0831397150480298E-7</v>
      </c>
      <c r="FR11" s="71">
        <v>5.0786662545343304E-7</v>
      </c>
      <c r="FS11" s="5">
        <v>1.36</v>
      </c>
      <c r="FT11" s="5">
        <v>0.139626340159546</v>
      </c>
      <c r="FU11" s="5">
        <v>0</v>
      </c>
      <c r="FV11" s="5">
        <v>1.39864470366454</v>
      </c>
      <c r="FW11" s="5">
        <v>7.3489747097665203E-2</v>
      </c>
      <c r="FX11" s="71">
        <v>9.9910996999907895E-5</v>
      </c>
      <c r="FY11" s="5">
        <v>0</v>
      </c>
      <c r="FZ11" s="5">
        <v>0.25584683471693098</v>
      </c>
      <c r="GA11" s="5">
        <v>0.13759329561380201</v>
      </c>
      <c r="GB11" s="71">
        <v>9.9910996999907895E-5</v>
      </c>
      <c r="GC11" s="5">
        <v>0</v>
      </c>
      <c r="GD11" s="5">
        <v>0</v>
      </c>
      <c r="GE11" s="5">
        <v>0.92854405700382603</v>
      </c>
      <c r="GF11" s="71">
        <v>1.38777878078144E-17</v>
      </c>
      <c r="GG11" s="71">
        <v>6.9388939039072199E-18</v>
      </c>
      <c r="GH11" s="5">
        <v>0</v>
      </c>
      <c r="GI11" s="5">
        <v>1.64265769898961</v>
      </c>
      <c r="GJ11" s="71">
        <v>9.9900000000374594E-5</v>
      </c>
      <c r="GK11" s="71">
        <v>9.9899999999986097E-5</v>
      </c>
      <c r="GL11" s="71">
        <v>9.9909816704768506E-5</v>
      </c>
      <c r="GM11" s="71">
        <v>9.9919151188343396E-5</v>
      </c>
      <c r="GN11" s="5">
        <v>0.145199999974506</v>
      </c>
      <c r="GO11" s="5">
        <v>0</v>
      </c>
      <c r="GP11" s="5">
        <v>0</v>
      </c>
      <c r="GQ11" s="71">
        <v>9.9900000000152604E-5</v>
      </c>
      <c r="GR11" s="5">
        <v>0</v>
      </c>
      <c r="GS11" s="71">
        <v>1.2211716082788299E-7</v>
      </c>
      <c r="GT11" s="71">
        <v>9.1756956953088002E-8</v>
      </c>
      <c r="GU11" s="71">
        <v>2.4764077549005401E-8</v>
      </c>
      <c r="GV11" s="71">
        <v>9.1756956953088002E-8</v>
      </c>
      <c r="GW11" s="71">
        <v>1.2211716082788299E-7</v>
      </c>
      <c r="GX11" s="71">
        <v>1.80853639841771E-8</v>
      </c>
      <c r="GY11" s="71">
        <v>1.2211716082788299E-7</v>
      </c>
      <c r="GZ11" s="71">
        <v>1.03445655375011E-8</v>
      </c>
      <c r="HA11" s="71">
        <v>9.61753343631244E-10</v>
      </c>
      <c r="HB11" s="71">
        <v>-2.8529687235951199E-7</v>
      </c>
      <c r="HC11" s="71">
        <v>1.1820819794818699E-7</v>
      </c>
      <c r="HD11" s="71">
        <v>4.0350507030769901E-7</v>
      </c>
      <c r="HE11" s="71">
        <v>-1.89759248953213E-6</v>
      </c>
      <c r="HF11" s="71">
        <v>1.3343571004860901E-7</v>
      </c>
      <c r="HG11" s="71">
        <v>2.0310281995807398E-6</v>
      </c>
      <c r="HH11" s="5">
        <v>0.89999999999999902</v>
      </c>
      <c r="HI11" s="5">
        <v>0</v>
      </c>
      <c r="HJ11" s="5">
        <v>0</v>
      </c>
      <c r="HK11" s="5">
        <v>0</v>
      </c>
      <c r="HL11" s="5">
        <v>0.99334999999999996</v>
      </c>
      <c r="HM11" s="71">
        <v>9.8999245771667495E-5</v>
      </c>
      <c r="HN11" s="71">
        <v>9.89895477716395E-5</v>
      </c>
      <c r="HO11" s="5">
        <v>0</v>
      </c>
      <c r="HP11" s="5">
        <v>5.2703999999999898</v>
      </c>
      <c r="HQ11" s="71">
        <v>9.9900000000374594E-5</v>
      </c>
      <c r="HR11" s="71">
        <v>9.9899999999986097E-5</v>
      </c>
      <c r="HS11" s="71">
        <v>9.9909816704768506E-5</v>
      </c>
      <c r="HT11" s="71">
        <v>9.9919151188343396E-5</v>
      </c>
      <c r="HU11" s="5">
        <v>0.18059999990728001</v>
      </c>
      <c r="HV11" s="5">
        <v>0</v>
      </c>
      <c r="HW11" s="5">
        <v>0</v>
      </c>
      <c r="HX11" s="71">
        <v>9.9900000000152604E-5</v>
      </c>
      <c r="HY11" s="71">
        <v>9.9990000000000003E-6</v>
      </c>
      <c r="HZ11" s="71">
        <v>1.2211716082788299E-7</v>
      </c>
      <c r="IA11" s="71">
        <v>9.1756956953088002E-8</v>
      </c>
      <c r="IB11" s="71">
        <v>2.4764077549005401E-8</v>
      </c>
      <c r="IC11" s="71">
        <v>9.1756956953088002E-8</v>
      </c>
      <c r="ID11" s="71">
        <v>1.2211716082788299E-7</v>
      </c>
      <c r="IE11" s="71">
        <v>1.80853639841771E-8</v>
      </c>
      <c r="IF11" s="71">
        <v>1.2211716082788299E-7</v>
      </c>
      <c r="IG11" s="71">
        <v>1.03445655375011E-8</v>
      </c>
      <c r="IH11" s="71">
        <v>9.61753343631244E-10</v>
      </c>
      <c r="II11" s="5">
        <v>2856</v>
      </c>
      <c r="IJ11" s="5">
        <v>2020</v>
      </c>
      <c r="IK11" s="5">
        <v>300</v>
      </c>
      <c r="IL11" s="5">
        <v>220</v>
      </c>
      <c r="IM11" s="5">
        <v>80</v>
      </c>
      <c r="IN11" s="5">
        <v>181</v>
      </c>
      <c r="IO11" s="5">
        <v>39</v>
      </c>
      <c r="IP11" s="5">
        <v>0</v>
      </c>
      <c r="IQ11" s="5">
        <v>194</v>
      </c>
      <c r="IR11" s="5">
        <v>2318</v>
      </c>
      <c r="IS11" s="5">
        <v>1392</v>
      </c>
      <c r="IT11" s="5">
        <v>98</v>
      </c>
      <c r="IU11" s="5">
        <v>98</v>
      </c>
      <c r="IV11" s="5">
        <v>538</v>
      </c>
      <c r="IW11" s="5">
        <v>536</v>
      </c>
      <c r="IX11" s="5">
        <v>2</v>
      </c>
      <c r="IY11" s="5">
        <v>2</v>
      </c>
      <c r="IZ11" s="5">
        <v>0</v>
      </c>
      <c r="JA11" s="5">
        <v>2.4719551762017401E-4</v>
      </c>
      <c r="JB11" s="5">
        <v>1.2832762476372401E-4</v>
      </c>
      <c r="JC11" s="5">
        <v>1.4743124694405099E-4</v>
      </c>
      <c r="JD11" s="5">
        <v>2.4719551762017401E-4</v>
      </c>
      <c r="JE11" s="5">
        <v>1.1582996592363E-4</v>
      </c>
      <c r="JF11" s="5">
        <v>1.2832762476372401E-4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1.46296108038636E-2</v>
      </c>
      <c r="JN11" s="5">
        <v>1.45518717158412E-2</v>
      </c>
      <c r="JO11" s="5">
        <v>1.4049013646761799E-2</v>
      </c>
      <c r="JP11" s="5">
        <v>1.38475996760109E-2</v>
      </c>
      <c r="JQ11" s="71">
        <v>-3.1355219603795102E-7</v>
      </c>
      <c r="JR11" s="71">
        <v>6.3987978806868903E-7</v>
      </c>
      <c r="JS11" s="71">
        <v>9.5343198410664E-7</v>
      </c>
      <c r="JT11" s="71">
        <v>-1.89714514348076E-6</v>
      </c>
      <c r="JU11" s="71">
        <v>6.4174968155341305E-7</v>
      </c>
      <c r="JV11" s="71">
        <v>2.5388948250341699E-6</v>
      </c>
      <c r="JW11" s="5">
        <v>1.36</v>
      </c>
      <c r="JX11" s="5">
        <v>2945976.7151342402</v>
      </c>
      <c r="JY11" s="5">
        <v>5893239.4372455599</v>
      </c>
      <c r="JZ11" s="5">
        <v>0.139626340159546</v>
      </c>
      <c r="KA11" s="5">
        <v>0</v>
      </c>
      <c r="KB11" s="5" t="s">
        <v>318</v>
      </c>
      <c r="KC11" s="5">
        <v>0</v>
      </c>
      <c r="KD11" s="5" t="s">
        <v>1620</v>
      </c>
      <c r="KF11" s="5" t="s">
        <v>1621</v>
      </c>
      <c r="KG11" s="5" t="s">
        <v>450</v>
      </c>
      <c r="KH11" s="5" t="s">
        <v>320</v>
      </c>
      <c r="KI11" s="5">
        <v>3</v>
      </c>
      <c r="KL11" s="5">
        <v>1</v>
      </c>
      <c r="KM11" s="5">
        <v>1</v>
      </c>
      <c r="KP11" s="5">
        <v>8</v>
      </c>
      <c r="KW11" s="5" t="s">
        <v>321</v>
      </c>
      <c r="LB11" s="5">
        <v>1</v>
      </c>
      <c r="LC11" s="5" t="s">
        <v>318</v>
      </c>
      <c r="LD11" s="5" t="s">
        <v>322</v>
      </c>
      <c r="LE11" s="5">
        <v>0</v>
      </c>
      <c r="LF11" s="5">
        <v>1</v>
      </c>
      <c r="LG11" s="5">
        <v>1</v>
      </c>
    </row>
    <row r="12" spans="1:319" x14ac:dyDescent="0.2">
      <c r="A12" s="5" t="s">
        <v>528</v>
      </c>
      <c r="B12" s="73" t="s">
        <v>547</v>
      </c>
      <c r="C12" s="5" t="s">
        <v>529</v>
      </c>
      <c r="D12" s="5" t="s">
        <v>346</v>
      </c>
      <c r="E12" s="5">
        <v>3</v>
      </c>
      <c r="F12" s="73" t="s">
        <v>992</v>
      </c>
      <c r="G12" s="29">
        <v>5645629.8911388898</v>
      </c>
      <c r="H12" s="29">
        <v>5470568.5285181701</v>
      </c>
      <c r="I12" s="74">
        <v>5645629.8911388898</v>
      </c>
      <c r="J12" s="77">
        <v>44780.643055555556</v>
      </c>
      <c r="K12" s="29">
        <v>5645629.8911388898</v>
      </c>
      <c r="L12" s="5" t="s">
        <v>462</v>
      </c>
      <c r="M12" s="5">
        <v>1</v>
      </c>
      <c r="N12" s="5" t="s">
        <v>530</v>
      </c>
      <c r="O12" s="5" t="s">
        <v>530</v>
      </c>
      <c r="R12" s="5">
        <v>1800</v>
      </c>
      <c r="S12" s="5">
        <v>495</v>
      </c>
      <c r="U12" s="5">
        <v>0</v>
      </c>
      <c r="V12" s="5">
        <v>58.241064548492403</v>
      </c>
      <c r="W12" s="5">
        <v>0</v>
      </c>
      <c r="X12" s="5" t="s">
        <v>1509</v>
      </c>
      <c r="AG12" s="5">
        <v>0</v>
      </c>
      <c r="AH12" s="5">
        <v>0</v>
      </c>
      <c r="AL12" s="5">
        <v>3</v>
      </c>
      <c r="AM12" s="5">
        <v>9</v>
      </c>
      <c r="AU12" s="5">
        <v>775</v>
      </c>
      <c r="AV12" s="5" t="b">
        <v>1</v>
      </c>
      <c r="AW12" s="5">
        <v>0</v>
      </c>
      <c r="AY12" s="5">
        <v>5645629.8911389001</v>
      </c>
      <c r="BA12" s="5">
        <v>5645629.8911388898</v>
      </c>
      <c r="BB12" s="5">
        <v>0</v>
      </c>
      <c r="BC12" s="5">
        <v>1.44856334120208</v>
      </c>
      <c r="BD12" s="5">
        <v>5659819.2410102198</v>
      </c>
      <c r="BE12" s="5">
        <v>14187.8935541663</v>
      </c>
      <c r="BF12" s="5">
        <v>4.4067576490210703E-3</v>
      </c>
      <c r="BG12" s="5">
        <v>3.34706067098484E-3</v>
      </c>
      <c r="BH12" s="5">
        <v>0</v>
      </c>
      <c r="BI12" s="5">
        <v>182</v>
      </c>
      <c r="BJ12" s="5">
        <v>264</v>
      </c>
      <c r="BK12" s="5">
        <v>98</v>
      </c>
      <c r="BL12" s="5">
        <v>215</v>
      </c>
      <c r="BM12" s="5">
        <v>0</v>
      </c>
      <c r="BN12" s="5">
        <v>32</v>
      </c>
      <c r="BO12" s="5">
        <v>0</v>
      </c>
      <c r="BP12" s="5">
        <v>2156</v>
      </c>
      <c r="BQ12" s="5">
        <v>0</v>
      </c>
      <c r="BR12" s="5">
        <v>0</v>
      </c>
      <c r="BS12" s="5">
        <v>0</v>
      </c>
      <c r="BT12" s="5">
        <v>857</v>
      </c>
      <c r="BU12" s="5">
        <v>0</v>
      </c>
      <c r="BV12" s="5">
        <v>89094</v>
      </c>
      <c r="BW12" s="5">
        <v>495</v>
      </c>
      <c r="BX12" s="5">
        <v>147955</v>
      </c>
      <c r="BY12" s="5">
        <v>0</v>
      </c>
      <c r="BZ12" s="5">
        <v>15840</v>
      </c>
      <c r="CA12" s="5">
        <v>0</v>
      </c>
      <c r="CB12" s="5">
        <v>1066781</v>
      </c>
      <c r="CC12" s="5">
        <v>0</v>
      </c>
      <c r="CD12" s="5">
        <v>0</v>
      </c>
      <c r="CE12" s="5">
        <v>0</v>
      </c>
      <c r="CF12" s="5">
        <v>424215</v>
      </c>
      <c r="CG12" s="5">
        <v>280</v>
      </c>
      <c r="CH12" s="5">
        <v>0</v>
      </c>
      <c r="CI12" s="5">
        <v>0</v>
      </c>
      <c r="CJ12" s="5">
        <v>495</v>
      </c>
      <c r="CK12" s="5">
        <v>0</v>
      </c>
      <c r="CL12" s="5">
        <v>0</v>
      </c>
      <c r="CM12" s="5">
        <v>280</v>
      </c>
      <c r="CN12" s="5">
        <v>495</v>
      </c>
      <c r="CO12" s="5" t="s">
        <v>682</v>
      </c>
      <c r="CQ12" s="5">
        <v>2818281.3581327801</v>
      </c>
      <c r="CR12" s="5">
        <v>2827348.5330061102</v>
      </c>
      <c r="CS12" s="5">
        <v>0</v>
      </c>
      <c r="CT12" s="5">
        <v>0</v>
      </c>
      <c r="CU12" s="5">
        <v>1.15624765295817E-3</v>
      </c>
      <c r="CV12" s="5">
        <v>1.4474070935491301</v>
      </c>
      <c r="CW12" s="5">
        <v>4.5274791171704602E-4</v>
      </c>
      <c r="CX12" s="5">
        <v>0.32567835568300302</v>
      </c>
      <c r="CY12" s="5">
        <v>0.32613110359472097</v>
      </c>
      <c r="CZ12" s="5">
        <v>7.03499741241126E-4</v>
      </c>
      <c r="DA12" s="5">
        <v>1.12172873786612</v>
      </c>
      <c r="DB12" s="5">
        <v>1.1224322376073601</v>
      </c>
      <c r="DC12" s="5">
        <v>2825701.3913903702</v>
      </c>
      <c r="DD12" s="5">
        <v>2834117.8496198398</v>
      </c>
      <c r="DE12" s="5">
        <v>7420.0279410652902</v>
      </c>
      <c r="DF12" s="5">
        <v>6767.8656131010002</v>
      </c>
      <c r="DG12" s="5">
        <v>5770.8612744982902</v>
      </c>
      <c r="DH12" s="5">
        <v>6514.6164549511404</v>
      </c>
      <c r="DI12" s="5">
        <v>12285.4777294494</v>
      </c>
      <c r="DJ12" s="5">
        <v>249.16666656699999</v>
      </c>
      <c r="DK12" s="5">
        <v>248.249158149858</v>
      </c>
      <c r="DL12" s="5">
        <v>497.41582471685803</v>
      </c>
      <c r="DM12" s="5">
        <v>910</v>
      </c>
      <c r="DN12" s="5">
        <v>0</v>
      </c>
      <c r="DO12" s="5">
        <v>910</v>
      </c>
      <c r="DP12" s="5">
        <v>490</v>
      </c>
      <c r="DQ12" s="5">
        <v>5</v>
      </c>
      <c r="DR12" s="5">
        <v>495</v>
      </c>
      <c r="DS12" s="5">
        <v>2.00369106994586E-3</v>
      </c>
      <c r="DT12" s="5">
        <v>2.4030665790751998E-3</v>
      </c>
      <c r="DU12" s="5">
        <v>4.4067576490210703E-3</v>
      </c>
      <c r="DV12" s="5">
        <v>2.00369106994586E-3</v>
      </c>
      <c r="DW12" s="5">
        <v>2.4030665790751998E-3</v>
      </c>
      <c r="DX12" s="5">
        <v>0</v>
      </c>
      <c r="DY12" s="5">
        <v>0</v>
      </c>
      <c r="DZ12" s="5">
        <v>0</v>
      </c>
      <c r="EA12" s="5">
        <v>2.1565875102080899E-3</v>
      </c>
      <c r="EB12" s="5">
        <v>1.1904731607767401E-3</v>
      </c>
      <c r="EC12" s="5">
        <v>2.1565875102080899E-3</v>
      </c>
      <c r="ED12" s="5">
        <v>1.1904731607767401E-3</v>
      </c>
      <c r="EE12" s="5">
        <v>3.34706067098484E-3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0.74803012936292002</v>
      </c>
      <c r="EL12" s="5">
        <v>0.13068756428776099</v>
      </c>
      <c r="EM12" s="71">
        <v>9.9967295117409094E-5</v>
      </c>
      <c r="EN12" s="5">
        <v>0</v>
      </c>
      <c r="EO12" s="71">
        <v>9.9689814172643299E-5</v>
      </c>
      <c r="EP12" s="5">
        <v>3.75801343350349</v>
      </c>
      <c r="EQ12" s="71">
        <v>9.9689814172643299E-5</v>
      </c>
      <c r="ER12" s="71">
        <v>9.9530667985237007E-5</v>
      </c>
      <c r="ES12" s="71">
        <v>9.9772182366519204E-5</v>
      </c>
      <c r="ET12" s="5">
        <v>4.1433356417514897</v>
      </c>
      <c r="EU12" s="71">
        <v>9.9772182366519204E-5</v>
      </c>
      <c r="EV12" s="71">
        <v>9.9987939629854098E-5</v>
      </c>
      <c r="EW12" s="71">
        <v>9.9970110067015798E-5</v>
      </c>
      <c r="EX12" s="71">
        <v>9.99430719959004E-5</v>
      </c>
      <c r="EY12" s="5">
        <v>0.41676660649982</v>
      </c>
      <c r="EZ12" s="5">
        <v>0</v>
      </c>
      <c r="FA12" s="71">
        <v>9.9939999820497505E-5</v>
      </c>
      <c r="FB12" s="71">
        <v>9.8254521427421001E-5</v>
      </c>
      <c r="FC12" s="5">
        <v>0</v>
      </c>
      <c r="FD12" s="71">
        <v>4.2426129276407199E-10</v>
      </c>
      <c r="FE12" s="71">
        <v>4.2089402796374701E-10</v>
      </c>
      <c r="FF12" s="71">
        <v>1.84604276309841E-11</v>
      </c>
      <c r="FG12" s="71">
        <v>4.2089402796374701E-10</v>
      </c>
      <c r="FH12" s="71">
        <v>4.2426129276407199E-10</v>
      </c>
      <c r="FI12" s="71">
        <v>1.20780829782063E-10</v>
      </c>
      <c r="FJ12" s="71">
        <v>4.2426129276407199E-10</v>
      </c>
      <c r="FK12" s="71">
        <v>7.04350258118324E-7</v>
      </c>
      <c r="FL12" s="71">
        <v>8.2049251659555001E-7</v>
      </c>
      <c r="FM12" s="71">
        <v>-7.4871537358239405E-9</v>
      </c>
      <c r="FN12" s="71">
        <v>4.7742158122318495E-10</v>
      </c>
      <c r="FO12" s="71">
        <v>7.9645753170471295E-9</v>
      </c>
      <c r="FP12" s="71">
        <v>-1.41072120032801E-9</v>
      </c>
      <c r="FQ12" s="71">
        <v>2.0111268712248599E-9</v>
      </c>
      <c r="FR12" s="71">
        <v>3.4218480715528798E-9</v>
      </c>
      <c r="FS12" s="5">
        <v>2.5848</v>
      </c>
      <c r="FT12" s="5">
        <v>0</v>
      </c>
      <c r="FU12" s="5">
        <v>0</v>
      </c>
      <c r="FV12" s="5">
        <v>0.74803012936292002</v>
      </c>
      <c r="FW12" s="5">
        <v>0.13068756428776099</v>
      </c>
      <c r="FX12" s="71">
        <v>9.9994474429543305E-5</v>
      </c>
      <c r="FY12" s="71">
        <v>9.9966472337675806E-5</v>
      </c>
      <c r="FZ12" s="5">
        <v>3.0957663040375998</v>
      </c>
      <c r="GA12" s="5">
        <v>0.20019261177415401</v>
      </c>
      <c r="GB12" s="71">
        <v>9.9994474429543305E-5</v>
      </c>
      <c r="GC12" s="71">
        <v>9.9966472337675806E-5</v>
      </c>
      <c r="GD12" s="71">
        <v>9.9721781759665198E-5</v>
      </c>
      <c r="GE12" s="5">
        <v>5.76357530741857</v>
      </c>
      <c r="GF12" s="71">
        <v>9.9690814295619299E-5</v>
      </c>
      <c r="GG12" s="71">
        <v>9.9883486319729501E-5</v>
      </c>
      <c r="GH12" s="71">
        <v>9.9773990099526801E-5</v>
      </c>
      <c r="GI12" s="5">
        <v>4.4493009685997196</v>
      </c>
      <c r="GJ12" s="71">
        <v>9.9773990099526801E-5</v>
      </c>
      <c r="GK12" s="71">
        <v>9.9987954572123105E-5</v>
      </c>
      <c r="GL12" s="71">
        <v>9.9662056921356797E-5</v>
      </c>
      <c r="GM12" s="71">
        <v>9.9901307754723904E-5</v>
      </c>
      <c r="GN12" s="5">
        <v>0.416766566050845</v>
      </c>
      <c r="GO12" s="71">
        <v>9.8114979234620301E-5</v>
      </c>
      <c r="GP12" s="71">
        <v>9.9899550845883298E-5</v>
      </c>
      <c r="GQ12" s="71">
        <v>9.9239814480789294E-5</v>
      </c>
      <c r="GR12" s="5">
        <v>0</v>
      </c>
      <c r="GS12" s="71">
        <v>9.81383095399746E-6</v>
      </c>
      <c r="GT12" s="71">
        <v>9.81383095399746E-6</v>
      </c>
      <c r="GU12" s="71">
        <v>3.6709323450456701E-7</v>
      </c>
      <c r="GV12" s="71">
        <v>9.81383095399746E-6</v>
      </c>
      <c r="GW12" s="71">
        <v>5.4622173983886998E-6</v>
      </c>
      <c r="GX12" s="71">
        <v>2.8851373037319602E-6</v>
      </c>
      <c r="GY12" s="71">
        <v>5.4622173983886998E-6</v>
      </c>
      <c r="GZ12" s="71">
        <v>7.7841971890535401E-7</v>
      </c>
      <c r="HA12" s="71">
        <v>9.9651669538403098E-7</v>
      </c>
      <c r="HB12" s="71">
        <v>-1.32480838704991E-5</v>
      </c>
      <c r="HC12" s="71">
        <v>1.0633049463931899E-7</v>
      </c>
      <c r="HD12" s="71">
        <v>1.3354414365138501E-5</v>
      </c>
      <c r="HE12" s="71">
        <v>-4.0179194268707099E-7</v>
      </c>
      <c r="HF12" s="71">
        <v>1.75317416353611E-6</v>
      </c>
      <c r="HG12" s="71">
        <v>2.1549661062231798E-6</v>
      </c>
      <c r="HH12" s="5">
        <v>4.8983999999999996</v>
      </c>
      <c r="HI12" s="5">
        <v>0</v>
      </c>
      <c r="HJ12" s="5">
        <v>0</v>
      </c>
      <c r="HK12" s="71">
        <v>9.9721781759665198E-5</v>
      </c>
      <c r="HL12" s="5">
        <v>3.75801343350349</v>
      </c>
      <c r="HM12" s="71">
        <v>9.9690814295619299E-5</v>
      </c>
      <c r="HN12" s="71">
        <v>9.9883486319729501E-5</v>
      </c>
      <c r="HO12" s="71">
        <v>9.9773990099526801E-5</v>
      </c>
      <c r="HP12" s="5">
        <v>4.1433356417514897</v>
      </c>
      <c r="HQ12" s="71">
        <v>9.9773990099526801E-5</v>
      </c>
      <c r="HR12" s="71">
        <v>9.9987954572123105E-5</v>
      </c>
      <c r="HS12" s="71">
        <v>9.9970110067015798E-5</v>
      </c>
      <c r="HT12" s="71">
        <v>9.99430719959004E-5</v>
      </c>
      <c r="HU12" s="5">
        <v>0.41676660649982</v>
      </c>
      <c r="HV12" s="71">
        <v>9.8114979234620301E-5</v>
      </c>
      <c r="HW12" s="71">
        <v>9.9939999820497505E-5</v>
      </c>
      <c r="HX12" s="71">
        <v>9.9239814480789294E-5</v>
      </c>
      <c r="HY12" s="5">
        <v>0</v>
      </c>
      <c r="HZ12" s="71">
        <v>9.81383095399746E-6</v>
      </c>
      <c r="IA12" s="71">
        <v>9.81383095399746E-6</v>
      </c>
      <c r="IB12" s="71">
        <v>3.6709323450456701E-7</v>
      </c>
      <c r="IC12" s="71">
        <v>9.81383095399746E-6</v>
      </c>
      <c r="ID12" s="71">
        <v>5.4622173983886998E-6</v>
      </c>
      <c r="IE12" s="71">
        <v>2.8851373037319602E-6</v>
      </c>
      <c r="IF12" s="71">
        <v>5.4622173983886998E-6</v>
      </c>
      <c r="IG12" s="71">
        <v>7.7841971890535401E-7</v>
      </c>
      <c r="IH12" s="71">
        <v>9.9651669538403098E-7</v>
      </c>
      <c r="II12" s="5">
        <v>3045</v>
      </c>
      <c r="IJ12" s="5">
        <v>2312</v>
      </c>
      <c r="IK12" s="5">
        <v>495</v>
      </c>
      <c r="IL12" s="5">
        <v>439</v>
      </c>
      <c r="IM12" s="5">
        <v>56</v>
      </c>
      <c r="IN12" s="5">
        <v>439</v>
      </c>
      <c r="IO12" s="5">
        <v>0</v>
      </c>
      <c r="IP12" s="5">
        <v>121</v>
      </c>
      <c r="IQ12" s="5">
        <v>479</v>
      </c>
      <c r="IR12" s="5">
        <v>2188</v>
      </c>
      <c r="IS12" s="5">
        <v>1435</v>
      </c>
      <c r="IT12" s="5">
        <v>322</v>
      </c>
      <c r="IU12" s="5">
        <v>201</v>
      </c>
      <c r="IV12" s="5">
        <v>857</v>
      </c>
      <c r="IW12" s="5">
        <v>84</v>
      </c>
      <c r="IX12" s="5">
        <v>0</v>
      </c>
      <c r="IY12" s="5">
        <v>0</v>
      </c>
      <c r="IZ12" s="5">
        <v>773</v>
      </c>
      <c r="JA12" s="71">
        <v>5.45451706059907E-5</v>
      </c>
      <c r="JB12" s="71">
        <v>1.10736273239986E-5</v>
      </c>
      <c r="JC12" s="71">
        <v>5.45451706059907E-5</v>
      </c>
      <c r="JD12" s="71">
        <v>5.1386562063271399E-5</v>
      </c>
      <c r="JE12" s="71">
        <v>1.09485901436112E-5</v>
      </c>
      <c r="JF12" s="71">
        <v>1.10736273239986E-5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3.31162141905645E-3</v>
      </c>
      <c r="JN12" s="5">
        <v>3.3115452153794898E-3</v>
      </c>
      <c r="JO12" s="5">
        <v>4.1386163748596198E-4</v>
      </c>
      <c r="JP12" s="5">
        <v>4.1232000929879799E-4</v>
      </c>
      <c r="JQ12" s="71">
        <v>-1.3255571024235E-5</v>
      </c>
      <c r="JR12" s="71">
        <v>1.0680791622054199E-7</v>
      </c>
      <c r="JS12" s="71">
        <v>1.33623789404555E-5</v>
      </c>
      <c r="JT12" s="71">
        <v>-4.0320266388739903E-7</v>
      </c>
      <c r="JU12" s="71">
        <v>1.75518529040734E-6</v>
      </c>
      <c r="JV12" s="71">
        <v>2.15838795429474E-6</v>
      </c>
      <c r="JW12" s="5">
        <v>2.5848</v>
      </c>
      <c r="JX12" s="5">
        <v>2827045.0184748801</v>
      </c>
      <c r="JY12" s="5">
        <v>5645326.3766076704</v>
      </c>
      <c r="JZ12" s="5">
        <v>0</v>
      </c>
      <c r="KA12" s="5">
        <v>0</v>
      </c>
      <c r="KB12" s="5" t="s">
        <v>318</v>
      </c>
      <c r="KC12" s="5">
        <v>0</v>
      </c>
      <c r="KD12" s="5" t="s">
        <v>1510</v>
      </c>
      <c r="KF12" s="5" t="s">
        <v>1511</v>
      </c>
      <c r="KG12" s="5" t="s">
        <v>525</v>
      </c>
      <c r="KH12" s="5" t="s">
        <v>320</v>
      </c>
      <c r="KI12" s="5">
        <v>4</v>
      </c>
      <c r="KL12" s="5">
        <v>1</v>
      </c>
      <c r="KM12" s="5">
        <v>1</v>
      </c>
      <c r="KP12" s="5">
        <v>4</v>
      </c>
      <c r="KW12" s="5" t="s">
        <v>321</v>
      </c>
      <c r="LB12" s="5">
        <v>1</v>
      </c>
      <c r="LC12" s="5" t="s">
        <v>318</v>
      </c>
      <c r="LD12" s="5" t="s">
        <v>322</v>
      </c>
      <c r="LE12" s="5">
        <v>0</v>
      </c>
      <c r="LF12" s="5">
        <v>1</v>
      </c>
      <c r="LG12" s="5">
        <v>1</v>
      </c>
    </row>
    <row r="13" spans="1:319" x14ac:dyDescent="0.2">
      <c r="A13" s="5" t="s">
        <v>528</v>
      </c>
      <c r="B13" s="73" t="s">
        <v>547</v>
      </c>
      <c r="C13" s="5" t="s">
        <v>529</v>
      </c>
      <c r="D13" s="5" t="s">
        <v>346</v>
      </c>
      <c r="E13" s="5">
        <v>18</v>
      </c>
      <c r="F13" s="73" t="s">
        <v>993</v>
      </c>
      <c r="G13" s="29">
        <v>5101495.9089645101</v>
      </c>
      <c r="H13" s="29">
        <v>4933138.3763403501</v>
      </c>
      <c r="I13" s="74">
        <v>5101495.9089645101</v>
      </c>
      <c r="J13" s="77">
        <v>44672.286111111112</v>
      </c>
      <c r="K13" s="29">
        <v>5101495.9089645101</v>
      </c>
      <c r="L13" s="5" t="s">
        <v>462</v>
      </c>
      <c r="M13" s="5">
        <v>1</v>
      </c>
      <c r="N13" s="5" t="s">
        <v>530</v>
      </c>
      <c r="O13" s="5" t="s">
        <v>530</v>
      </c>
      <c r="R13" s="5">
        <v>1800</v>
      </c>
      <c r="S13" s="5">
        <v>491</v>
      </c>
      <c r="U13" s="5">
        <v>0</v>
      </c>
      <c r="V13" s="5">
        <v>40.456119775772002</v>
      </c>
      <c r="W13" s="5">
        <v>0</v>
      </c>
      <c r="X13" s="5" t="s">
        <v>1512</v>
      </c>
      <c r="AG13" s="5">
        <v>0</v>
      </c>
      <c r="AH13" s="5">
        <v>0</v>
      </c>
      <c r="AL13" s="5">
        <v>1</v>
      </c>
      <c r="AM13" s="5">
        <v>12</v>
      </c>
      <c r="AU13" s="5">
        <v>1341</v>
      </c>
      <c r="AV13" s="5" t="b">
        <v>1</v>
      </c>
      <c r="AW13" s="5">
        <v>0</v>
      </c>
      <c r="AY13" s="5">
        <v>5101495.9089645101</v>
      </c>
      <c r="BA13" s="5">
        <v>5101495.9089645101</v>
      </c>
      <c r="BB13" s="5">
        <v>0</v>
      </c>
      <c r="BC13" s="5">
        <v>6.2750566764639801</v>
      </c>
      <c r="BD13" s="5">
        <v>5115582.89683678</v>
      </c>
      <c r="BE13" s="5">
        <v>14037.1886559704</v>
      </c>
      <c r="BF13" s="5">
        <v>35.563764956408797</v>
      </c>
      <c r="BG13" s="5">
        <v>7.9603946724218098</v>
      </c>
      <c r="BH13" s="5">
        <v>0</v>
      </c>
      <c r="BI13" s="5">
        <v>191</v>
      </c>
      <c r="BJ13" s="5">
        <v>271</v>
      </c>
      <c r="BK13" s="5">
        <v>67</v>
      </c>
      <c r="BL13" s="5">
        <v>208</v>
      </c>
      <c r="BM13" s="5">
        <v>0</v>
      </c>
      <c r="BN13" s="5">
        <v>10</v>
      </c>
      <c r="BO13" s="5">
        <v>0</v>
      </c>
      <c r="BP13" s="5">
        <v>2177</v>
      </c>
      <c r="BQ13" s="5">
        <v>0</v>
      </c>
      <c r="BR13" s="5">
        <v>0</v>
      </c>
      <c r="BS13" s="5">
        <v>0</v>
      </c>
      <c r="BT13" s="5">
        <v>857</v>
      </c>
      <c r="BU13" s="5">
        <v>0</v>
      </c>
      <c r="BV13" s="5">
        <v>72172</v>
      </c>
      <c r="BW13" s="5">
        <v>1083</v>
      </c>
      <c r="BX13" s="5">
        <v>162965</v>
      </c>
      <c r="BY13" s="5">
        <v>0</v>
      </c>
      <c r="BZ13" s="5">
        <v>4910</v>
      </c>
      <c r="CA13" s="5">
        <v>0</v>
      </c>
      <c r="CB13" s="5">
        <v>1068468</v>
      </c>
      <c r="CC13" s="5">
        <v>0</v>
      </c>
      <c r="CD13" s="5">
        <v>0</v>
      </c>
      <c r="CE13" s="5">
        <v>0</v>
      </c>
      <c r="CF13" s="5">
        <v>420787</v>
      </c>
      <c r="CG13" s="5">
        <v>258</v>
      </c>
      <c r="CH13" s="5">
        <v>0</v>
      </c>
      <c r="CI13" s="5">
        <v>0</v>
      </c>
      <c r="CJ13" s="5">
        <v>1083</v>
      </c>
      <c r="CK13" s="5">
        <v>0</v>
      </c>
      <c r="CL13" s="5">
        <v>0</v>
      </c>
      <c r="CM13" s="5">
        <v>258</v>
      </c>
      <c r="CN13" s="5">
        <v>1083</v>
      </c>
      <c r="CO13" s="5" t="s">
        <v>1463</v>
      </c>
      <c r="CQ13" s="5">
        <v>2546223.5186024401</v>
      </c>
      <c r="CR13" s="5">
        <v>2555272.3903620602</v>
      </c>
      <c r="CS13" s="5">
        <v>0</v>
      </c>
      <c r="CT13" s="5">
        <v>0</v>
      </c>
      <c r="CU13" s="5">
        <v>3.8696749527269798</v>
      </c>
      <c r="CV13" s="5">
        <v>2.4053817237369901</v>
      </c>
      <c r="CW13" s="5">
        <v>1.0258359141086</v>
      </c>
      <c r="CX13" s="5">
        <v>0.94377041516123505</v>
      </c>
      <c r="CY13" s="5">
        <v>1.96960632926983</v>
      </c>
      <c r="CZ13" s="5">
        <v>2.8438390386183801</v>
      </c>
      <c r="DA13" s="5">
        <v>1.46161130857576</v>
      </c>
      <c r="DB13" s="5">
        <v>4.3054503471941397</v>
      </c>
      <c r="DC13" s="5">
        <v>2553438.6225783001</v>
      </c>
      <c r="DD13" s="5">
        <v>2562144.2742584799</v>
      </c>
      <c r="DE13" s="5">
        <v>7187.02299294566</v>
      </c>
      <c r="DF13" s="5">
        <v>6850.1656630247298</v>
      </c>
      <c r="DG13" s="5">
        <v>5620.3563263896604</v>
      </c>
      <c r="DH13" s="5">
        <v>6564.3883379479403</v>
      </c>
      <c r="DI13" s="5">
        <v>12184.744664337601</v>
      </c>
      <c r="DJ13" s="5">
        <v>276.666666556</v>
      </c>
      <c r="DK13" s="5">
        <v>274.74881183850499</v>
      </c>
      <c r="DL13" s="5">
        <v>551.41547839450504</v>
      </c>
      <c r="DM13" s="5">
        <v>955</v>
      </c>
      <c r="DN13" s="5">
        <v>0</v>
      </c>
      <c r="DO13" s="5">
        <v>955</v>
      </c>
      <c r="DP13" s="5">
        <v>335</v>
      </c>
      <c r="DQ13" s="5">
        <v>11.0285132382892</v>
      </c>
      <c r="DR13" s="5">
        <v>346.02851323828901</v>
      </c>
      <c r="DS13" s="5">
        <v>16.251547448383899</v>
      </c>
      <c r="DT13" s="5">
        <v>19.312217508024801</v>
      </c>
      <c r="DU13" s="5">
        <v>35.563764956408797</v>
      </c>
      <c r="DV13" s="5">
        <v>16.251547448383899</v>
      </c>
      <c r="DW13" s="5">
        <v>19.312217508024801</v>
      </c>
      <c r="DX13" s="5">
        <v>0</v>
      </c>
      <c r="DY13" s="5">
        <v>0</v>
      </c>
      <c r="DZ13" s="5">
        <v>0</v>
      </c>
      <c r="EA13" s="5">
        <v>7.9597605084642096</v>
      </c>
      <c r="EB13" s="5">
        <v>6.3416395759276396E-4</v>
      </c>
      <c r="EC13" s="5">
        <v>7.9597605084642096</v>
      </c>
      <c r="ED13" s="5">
        <v>6.3416395759276396E-4</v>
      </c>
      <c r="EE13" s="5">
        <v>7.9603946724218098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0.64086788932140104</v>
      </c>
      <c r="EL13" s="5">
        <v>0.14543987876693501</v>
      </c>
      <c r="EM13" s="71">
        <v>9.8972501996641399E-5</v>
      </c>
      <c r="EN13" s="71">
        <v>9.8334739163985496E-5</v>
      </c>
      <c r="EO13" s="71">
        <v>9.717056232276531E-19</v>
      </c>
      <c r="EP13" s="5">
        <v>7.2380332263050704</v>
      </c>
      <c r="EQ13" s="71">
        <v>9.7233969554633094E-5</v>
      </c>
      <c r="ER13" s="71">
        <v>9.80030422186306E-5</v>
      </c>
      <c r="ES13" s="5">
        <v>0</v>
      </c>
      <c r="ET13" s="5">
        <v>4.0634321712408896</v>
      </c>
      <c r="EU13" s="5">
        <v>0</v>
      </c>
      <c r="EV13" s="71">
        <v>9.8988519316743506E-5</v>
      </c>
      <c r="EW13" s="71">
        <v>9.8969922140312806E-5</v>
      </c>
      <c r="EX13" s="71">
        <v>9.8895434777590498E-5</v>
      </c>
      <c r="EY13" s="5">
        <v>0.416765576568559</v>
      </c>
      <c r="EZ13" s="5">
        <v>0</v>
      </c>
      <c r="FA13" s="71">
        <v>9.8910068559110402E-5</v>
      </c>
      <c r="FB13" s="71">
        <v>9.7803042646837896E-5</v>
      </c>
      <c r="FC13" s="5">
        <v>0</v>
      </c>
      <c r="FD13" s="71">
        <v>5.9455405520547596E-6</v>
      </c>
      <c r="FE13" s="71">
        <v>5.9455405520547596E-6</v>
      </c>
      <c r="FF13" s="71">
        <v>4.2032143010572998E-7</v>
      </c>
      <c r="FG13" s="71">
        <v>5.9455405520547596E-6</v>
      </c>
      <c r="FH13" s="71">
        <v>5.3964363444514099E-7</v>
      </c>
      <c r="FI13" s="71">
        <v>4.2619403850530001E-7</v>
      </c>
      <c r="FJ13" s="71">
        <v>5.3964363444514099E-7</v>
      </c>
      <c r="FK13" s="5">
        <v>3.9000325155425099E-2</v>
      </c>
      <c r="FL13" s="5">
        <v>1.9101113149514098E-2</v>
      </c>
      <c r="FM13" s="71">
        <v>-3.2345386952726801E-5</v>
      </c>
      <c r="FN13" s="71">
        <v>8.9034076217209097E-7</v>
      </c>
      <c r="FO13" s="71">
        <v>3.3235727714898902E-5</v>
      </c>
      <c r="FP13" s="71">
        <v>-2.0179800382368001E-6</v>
      </c>
      <c r="FQ13" s="71">
        <v>5.1460254679952202E-6</v>
      </c>
      <c r="FR13" s="71">
        <v>7.1640055062320199E-6</v>
      </c>
      <c r="FS13" s="5">
        <v>3.0287999999999999</v>
      </c>
      <c r="FT13" s="5">
        <v>0</v>
      </c>
      <c r="FU13" s="5">
        <v>0</v>
      </c>
      <c r="FV13" s="5">
        <v>0.64086788932140104</v>
      </c>
      <c r="FW13" s="5">
        <v>0.14543987876693501</v>
      </c>
      <c r="FX13" s="71">
        <v>9.9986124397544106E-5</v>
      </c>
      <c r="FY13" s="71">
        <v>9.99614946893823E-5</v>
      </c>
      <c r="FZ13" s="5">
        <v>2.1645641827114899</v>
      </c>
      <c r="GA13" s="5">
        <v>0.19297029436424201</v>
      </c>
      <c r="GB13" s="71">
        <v>9.9986124397544106E-5</v>
      </c>
      <c r="GC13" s="71">
        <v>9.99614946893823E-5</v>
      </c>
      <c r="GD13" s="71">
        <v>9.5546625074147204E-17</v>
      </c>
      <c r="GE13" s="5">
        <v>5.7054394220773901</v>
      </c>
      <c r="GF13" s="71">
        <v>9.9050655494509199E-5</v>
      </c>
      <c r="GG13" s="71">
        <v>9.9259138616636296E-5</v>
      </c>
      <c r="GH13" s="5">
        <v>0</v>
      </c>
      <c r="GI13" s="5">
        <v>3.2118202272382499</v>
      </c>
      <c r="GJ13" s="5">
        <v>0</v>
      </c>
      <c r="GK13" s="71">
        <v>9.9989571268140805E-5</v>
      </c>
      <c r="GL13" s="71">
        <v>9.9753976634087097E-5</v>
      </c>
      <c r="GM13" s="71">
        <v>9.9919737986953194E-5</v>
      </c>
      <c r="GN13" s="5">
        <v>0.41676659181970399</v>
      </c>
      <c r="GO13" s="71">
        <v>9.8817484835089705E-5</v>
      </c>
      <c r="GP13" s="71">
        <v>9.9925319704485802E-5</v>
      </c>
      <c r="GQ13" s="71">
        <v>9.91555145377631E-5</v>
      </c>
      <c r="GR13" s="5">
        <v>0</v>
      </c>
      <c r="GS13" s="71">
        <v>1.46518064687573E-5</v>
      </c>
      <c r="GT13" s="71">
        <v>1.46518064687573E-5</v>
      </c>
      <c r="GU13" s="71">
        <v>1.25053153077203E-6</v>
      </c>
      <c r="GV13" s="71">
        <v>1.46518064687573E-5</v>
      </c>
      <c r="GW13" s="71">
        <v>8.0294675655068204E-6</v>
      </c>
      <c r="GX13" s="71">
        <v>3.5185816749105899E-6</v>
      </c>
      <c r="GY13" s="71">
        <v>8.0294675655068204E-6</v>
      </c>
      <c r="GZ13" s="5">
        <v>4.6800456315040102E-2</v>
      </c>
      <c r="HA13" s="71">
        <v>8.9983714479657795E-7</v>
      </c>
      <c r="HB13" s="71">
        <v>-1.6792453226623299E-5</v>
      </c>
      <c r="HC13" s="71">
        <v>3.7344124165077E-7</v>
      </c>
      <c r="HD13" s="71">
        <v>1.7165894468274099E-5</v>
      </c>
      <c r="HE13" s="71">
        <v>-8.1892588615689802E-7</v>
      </c>
      <c r="HF13" s="71">
        <v>5.25315955015401E-6</v>
      </c>
      <c r="HG13" s="71">
        <v>6.0720854363109E-6</v>
      </c>
      <c r="HH13" s="5">
        <v>3.6738</v>
      </c>
      <c r="HI13" s="5">
        <v>0</v>
      </c>
      <c r="HJ13" s="5">
        <v>0</v>
      </c>
      <c r="HK13" s="71">
        <v>9.5546625074147204E-17</v>
      </c>
      <c r="HL13" s="5">
        <v>7.2380332263050704</v>
      </c>
      <c r="HM13" s="71">
        <v>9.9050655494509199E-5</v>
      </c>
      <c r="HN13" s="71">
        <v>9.9259138616636296E-5</v>
      </c>
      <c r="HO13" s="5">
        <v>0</v>
      </c>
      <c r="HP13" s="5">
        <v>4.0634321712408896</v>
      </c>
      <c r="HQ13" s="5">
        <v>0</v>
      </c>
      <c r="HR13" s="71">
        <v>9.9989571268140805E-5</v>
      </c>
      <c r="HS13" s="71">
        <v>9.9753976634087097E-5</v>
      </c>
      <c r="HT13" s="71">
        <v>9.9919737986953194E-5</v>
      </c>
      <c r="HU13" s="5">
        <v>0.416765576568559</v>
      </c>
      <c r="HV13" s="71">
        <v>9.8817484835089705E-5</v>
      </c>
      <c r="HW13" s="71">
        <v>9.9925319704485802E-5</v>
      </c>
      <c r="HX13" s="71">
        <v>9.91555145377631E-5</v>
      </c>
      <c r="HY13" s="5">
        <v>0</v>
      </c>
      <c r="HZ13" s="71">
        <v>1.46518064687573E-5</v>
      </c>
      <c r="IA13" s="71">
        <v>1.46518064687573E-5</v>
      </c>
      <c r="IB13" s="71">
        <v>1.25053153077203E-6</v>
      </c>
      <c r="IC13" s="71">
        <v>1.46518064687573E-5</v>
      </c>
      <c r="ID13" s="71">
        <v>8.0294675655068204E-6</v>
      </c>
      <c r="IE13" s="71">
        <v>3.5185816749105899E-6</v>
      </c>
      <c r="IF13" s="71">
        <v>8.0294675655068204E-6</v>
      </c>
      <c r="IG13" s="5">
        <v>4.6800456315040102E-2</v>
      </c>
      <c r="IH13" s="5">
        <v>1.9101113149514098E-2</v>
      </c>
      <c r="II13" s="5">
        <v>3044</v>
      </c>
      <c r="IJ13" s="5">
        <v>2312</v>
      </c>
      <c r="IK13" s="5">
        <v>491</v>
      </c>
      <c r="IL13" s="5">
        <v>439</v>
      </c>
      <c r="IM13" s="5">
        <v>52</v>
      </c>
      <c r="IN13" s="5">
        <v>439</v>
      </c>
      <c r="IO13" s="5">
        <v>0</v>
      </c>
      <c r="IP13" s="5">
        <v>121</v>
      </c>
      <c r="IQ13" s="5">
        <v>479</v>
      </c>
      <c r="IR13" s="5">
        <v>2187</v>
      </c>
      <c r="IS13" s="5">
        <v>1435</v>
      </c>
      <c r="IT13" s="5">
        <v>322</v>
      </c>
      <c r="IU13" s="5">
        <v>201</v>
      </c>
      <c r="IV13" s="5">
        <v>857</v>
      </c>
      <c r="IW13" s="5">
        <v>84</v>
      </c>
      <c r="IX13" s="5">
        <v>0</v>
      </c>
      <c r="IY13" s="5">
        <v>0</v>
      </c>
      <c r="IZ13" s="5">
        <v>773</v>
      </c>
      <c r="JA13" s="71">
        <v>7.6746247502867905E-5</v>
      </c>
      <c r="JB13" s="71">
        <v>1.2223973641756199E-5</v>
      </c>
      <c r="JC13" s="71">
        <v>4.8484237062496002E-5</v>
      </c>
      <c r="JD13" s="71">
        <v>7.6746247502867905E-5</v>
      </c>
      <c r="JE13" s="71">
        <v>1.2223973641756199E-5</v>
      </c>
      <c r="JF13" s="71">
        <v>1.1517853142573001E-5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3.3556010769881899E-3</v>
      </c>
      <c r="JN13" s="5">
        <v>3.35549350495649E-3</v>
      </c>
      <c r="JO13" s="5">
        <v>4.2575683526428803E-4</v>
      </c>
      <c r="JP13" s="5">
        <v>4.2441092973884799E-4</v>
      </c>
      <c r="JQ13" s="71">
        <v>-4.9137840179350097E-5</v>
      </c>
      <c r="JR13" s="71">
        <v>1.26378200382286E-6</v>
      </c>
      <c r="JS13" s="71">
        <v>5.0401622183172998E-5</v>
      </c>
      <c r="JT13" s="71">
        <v>-2.8369059243936998E-6</v>
      </c>
      <c r="JU13" s="71">
        <v>1.03991850181492E-5</v>
      </c>
      <c r="JV13" s="71">
        <v>1.32360909425429E-5</v>
      </c>
      <c r="JW13" s="5">
        <v>3.0287999999999999</v>
      </c>
      <c r="JX13" s="5">
        <v>2555042.5353524801</v>
      </c>
      <c r="JY13" s="5">
        <v>5101266.0539549198</v>
      </c>
      <c r="JZ13" s="5">
        <v>0</v>
      </c>
      <c r="KA13" s="5">
        <v>0</v>
      </c>
      <c r="KB13" s="5" t="s">
        <v>318</v>
      </c>
      <c r="KC13" s="5">
        <v>0</v>
      </c>
      <c r="KD13" s="5" t="s">
        <v>1464</v>
      </c>
      <c r="KF13" s="5" t="s">
        <v>1465</v>
      </c>
      <c r="KG13" s="5" t="s">
        <v>525</v>
      </c>
      <c r="KH13" s="5" t="s">
        <v>320</v>
      </c>
      <c r="KI13" s="5">
        <v>4</v>
      </c>
      <c r="KL13" s="5">
        <v>1</v>
      </c>
      <c r="KM13" s="5">
        <v>1</v>
      </c>
      <c r="KP13" s="5">
        <v>2</v>
      </c>
      <c r="KW13" s="5" t="s">
        <v>321</v>
      </c>
      <c r="LB13" s="5">
        <v>1</v>
      </c>
      <c r="LC13" s="5" t="s">
        <v>318</v>
      </c>
      <c r="LD13" s="5" t="s">
        <v>322</v>
      </c>
      <c r="LE13" s="5">
        <v>0</v>
      </c>
      <c r="LF13" s="5">
        <v>1</v>
      </c>
      <c r="LG13" s="5">
        <v>1</v>
      </c>
    </row>
    <row r="14" spans="1:319" x14ac:dyDescent="0.2">
      <c r="A14" s="5" t="s">
        <v>528</v>
      </c>
      <c r="B14" s="73" t="s">
        <v>547</v>
      </c>
      <c r="C14" s="5" t="s">
        <v>529</v>
      </c>
      <c r="D14" s="5" t="s">
        <v>346</v>
      </c>
      <c r="E14" s="5">
        <v>21</v>
      </c>
      <c r="F14" s="73" t="s">
        <v>994</v>
      </c>
      <c r="G14" s="29">
        <v>4720342.9922579601</v>
      </c>
      <c r="H14" s="29">
        <v>4517097.92522485</v>
      </c>
      <c r="I14" s="74">
        <v>4720342.9922579601</v>
      </c>
      <c r="J14" s="77">
        <v>44672.88958333333</v>
      </c>
      <c r="K14" s="29">
        <v>4720342.9922579601</v>
      </c>
      <c r="L14" s="5" t="s">
        <v>462</v>
      </c>
      <c r="M14" s="5">
        <v>1</v>
      </c>
      <c r="N14" s="5" t="s">
        <v>530</v>
      </c>
      <c r="O14" s="5" t="s">
        <v>530</v>
      </c>
      <c r="R14" s="5">
        <v>1800</v>
      </c>
      <c r="S14" s="5">
        <v>492</v>
      </c>
      <c r="U14" s="5">
        <v>0</v>
      </c>
      <c r="V14" s="5">
        <v>60.254410266876199</v>
      </c>
      <c r="W14" s="5">
        <v>0</v>
      </c>
      <c r="X14" s="5" t="s">
        <v>1360</v>
      </c>
      <c r="AG14" s="5">
        <v>0</v>
      </c>
      <c r="AH14" s="5">
        <v>0</v>
      </c>
      <c r="AL14" s="5">
        <v>1</v>
      </c>
      <c r="AM14" s="5">
        <v>10</v>
      </c>
      <c r="AU14" s="5">
        <v>2155</v>
      </c>
      <c r="AV14" s="5" t="b">
        <v>1</v>
      </c>
      <c r="AW14" s="5">
        <v>0</v>
      </c>
      <c r="AY14" s="5">
        <v>4720342.9922579601</v>
      </c>
      <c r="BA14" s="5">
        <v>4720342.9922579601</v>
      </c>
      <c r="BB14" s="5">
        <v>0</v>
      </c>
      <c r="BC14" s="5">
        <v>1.36637129567008</v>
      </c>
      <c r="BD14" s="5">
        <v>4732784.7013172302</v>
      </c>
      <c r="BE14" s="5">
        <v>12422.3663612943</v>
      </c>
      <c r="BF14" s="5">
        <v>17.974402528295101</v>
      </c>
      <c r="BG14" s="5">
        <v>1.9241511156857199E-3</v>
      </c>
      <c r="BH14" s="5">
        <v>0</v>
      </c>
      <c r="BI14" s="5">
        <v>183</v>
      </c>
      <c r="BJ14" s="5">
        <v>270</v>
      </c>
      <c r="BK14" s="5">
        <v>67</v>
      </c>
      <c r="BL14" s="5">
        <v>209</v>
      </c>
      <c r="BM14" s="5">
        <v>0</v>
      </c>
      <c r="BN14" s="5">
        <v>15</v>
      </c>
      <c r="BO14" s="5">
        <v>0</v>
      </c>
      <c r="BP14" s="5">
        <v>2173</v>
      </c>
      <c r="BQ14" s="5">
        <v>0</v>
      </c>
      <c r="BR14" s="5">
        <v>0</v>
      </c>
      <c r="BS14" s="5">
        <v>0</v>
      </c>
      <c r="BT14" s="5">
        <v>857</v>
      </c>
      <c r="BU14" s="5">
        <v>764</v>
      </c>
      <c r="BV14" s="5">
        <v>75763</v>
      </c>
      <c r="BW14" s="5">
        <v>1141</v>
      </c>
      <c r="BX14" s="5">
        <v>159852</v>
      </c>
      <c r="BY14" s="5">
        <v>0</v>
      </c>
      <c r="BZ14" s="5">
        <v>7380</v>
      </c>
      <c r="CA14" s="5">
        <v>0</v>
      </c>
      <c r="CB14" s="5">
        <v>1068677</v>
      </c>
      <c r="CC14" s="5">
        <v>0</v>
      </c>
      <c r="CD14" s="5">
        <v>0</v>
      </c>
      <c r="CE14" s="5">
        <v>0</v>
      </c>
      <c r="CF14" s="5">
        <v>421644</v>
      </c>
      <c r="CG14" s="5">
        <v>250</v>
      </c>
      <c r="CH14" s="5">
        <v>0</v>
      </c>
      <c r="CI14" s="5">
        <v>0</v>
      </c>
      <c r="CJ14" s="5">
        <v>1905</v>
      </c>
      <c r="CK14" s="5">
        <v>0</v>
      </c>
      <c r="CL14" s="5">
        <v>0</v>
      </c>
      <c r="CM14" s="5">
        <v>250</v>
      </c>
      <c r="CN14" s="5">
        <v>1905</v>
      </c>
      <c r="CO14" s="5" t="s">
        <v>1361</v>
      </c>
      <c r="CQ14" s="5">
        <v>2355705.2307449002</v>
      </c>
      <c r="CR14" s="5">
        <v>2364637.76151306</v>
      </c>
      <c r="CS14" s="5">
        <v>0</v>
      </c>
      <c r="CT14" s="5">
        <v>0</v>
      </c>
      <c r="CU14" s="5">
        <v>0.63344146953092695</v>
      </c>
      <c r="CV14" s="5">
        <v>0.73292982613916202</v>
      </c>
      <c r="CW14" s="5">
        <v>9.3935218901824394E-2</v>
      </c>
      <c r="CX14" s="5">
        <v>0.13964222822130401</v>
      </c>
      <c r="CY14" s="5">
        <v>0.233577447123129</v>
      </c>
      <c r="CZ14" s="5">
        <v>0.53950625062910196</v>
      </c>
      <c r="DA14" s="5">
        <v>0.59328759791785701</v>
      </c>
      <c r="DB14" s="5">
        <v>1.13279384854696</v>
      </c>
      <c r="DC14" s="5">
        <v>2362105.5285164402</v>
      </c>
      <c r="DD14" s="5">
        <v>2370679.1728007901</v>
      </c>
      <c r="DE14" s="5">
        <v>6399.6612467107198</v>
      </c>
      <c r="DF14" s="5">
        <v>6022.7051145836704</v>
      </c>
      <c r="DG14" s="5">
        <v>4878.8279134857203</v>
      </c>
      <c r="DH14" s="5">
        <v>5733.23187620933</v>
      </c>
      <c r="DI14" s="5">
        <v>10612.059789695</v>
      </c>
      <c r="DJ14" s="5">
        <v>270.83333322499999</v>
      </c>
      <c r="DK14" s="5">
        <v>270.11348227677797</v>
      </c>
      <c r="DL14" s="5">
        <v>540.94681550177802</v>
      </c>
      <c r="DM14" s="5">
        <v>915</v>
      </c>
      <c r="DN14" s="5">
        <v>7.7642276422764196</v>
      </c>
      <c r="DO14" s="5">
        <v>922.76422764227596</v>
      </c>
      <c r="DP14" s="5">
        <v>335</v>
      </c>
      <c r="DQ14" s="5">
        <v>11.5955284552845</v>
      </c>
      <c r="DR14" s="5">
        <v>346.59552845528401</v>
      </c>
      <c r="DS14" s="5">
        <v>1.9984727352484102E-3</v>
      </c>
      <c r="DT14" s="5">
        <v>17.972404055559799</v>
      </c>
      <c r="DU14" s="5">
        <v>17.974402528295101</v>
      </c>
      <c r="DV14" s="5">
        <v>1.9984727352484102E-3</v>
      </c>
      <c r="DW14" s="5">
        <v>17.972404055559799</v>
      </c>
      <c r="DX14" s="5">
        <v>0</v>
      </c>
      <c r="DY14" s="5">
        <v>0</v>
      </c>
      <c r="DZ14" s="5">
        <v>0</v>
      </c>
      <c r="EA14" s="5">
        <v>1.0848922922347601E-3</v>
      </c>
      <c r="EB14" s="5">
        <v>8.3925882345095603E-4</v>
      </c>
      <c r="EC14" s="5">
        <v>1.0848922922347601E-3</v>
      </c>
      <c r="ED14" s="5">
        <v>8.3925882345095603E-4</v>
      </c>
      <c r="EE14" s="5">
        <v>1.9241511156857199E-3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0.54568524456688605</v>
      </c>
      <c r="EL14" s="5">
        <v>0.20004735501391999</v>
      </c>
      <c r="EM14" s="71">
        <v>9.8965176001053397E-5</v>
      </c>
      <c r="EN14" s="71">
        <v>9.6705088158399705E-5</v>
      </c>
      <c r="EO14" s="71">
        <v>4.3425119634243204E-19</v>
      </c>
      <c r="EP14" s="5">
        <v>4.8600748534552602</v>
      </c>
      <c r="EQ14" s="71">
        <v>9.7669840957492705E-5</v>
      </c>
      <c r="ER14" s="71">
        <v>9.6043665332140498E-5</v>
      </c>
      <c r="ES14" s="5">
        <v>0</v>
      </c>
      <c r="ET14" s="5">
        <v>5.4411800447999896</v>
      </c>
      <c r="EU14" s="5">
        <v>0</v>
      </c>
      <c r="EV14" s="71">
        <v>9.8988347682374503E-5</v>
      </c>
      <c r="EW14" s="71">
        <v>9.8870214259791299E-5</v>
      </c>
      <c r="EX14" s="71">
        <v>9.8883116864456597E-5</v>
      </c>
      <c r="EY14" s="5">
        <v>0.41676554725014198</v>
      </c>
      <c r="EZ14" s="5">
        <v>0</v>
      </c>
      <c r="FA14" s="71">
        <v>9.8880750142082906E-5</v>
      </c>
      <c r="FB14" s="71">
        <v>9.7402653612021996E-5</v>
      </c>
      <c r="FC14" s="5">
        <v>0</v>
      </c>
      <c r="FD14" s="71">
        <v>8.26893863326017E-7</v>
      </c>
      <c r="FE14" s="71">
        <v>8.26893863326017E-7</v>
      </c>
      <c r="FF14" s="71">
        <v>1.8871436857637E-8</v>
      </c>
      <c r="FG14" s="71">
        <v>8.26893863326017E-7</v>
      </c>
      <c r="FH14" s="71">
        <v>1.7329775925389799E-7</v>
      </c>
      <c r="FI14" s="71">
        <v>1.4415490756647299E-7</v>
      </c>
      <c r="FJ14" s="71">
        <v>1.7329775925389799E-7</v>
      </c>
      <c r="FK14" s="71">
        <v>8.2099322407103096E-7</v>
      </c>
      <c r="FL14" s="71">
        <v>6.7611181853166603E-7</v>
      </c>
      <c r="FM14" s="71">
        <v>-6.3716089144247998E-6</v>
      </c>
      <c r="FN14" s="71">
        <v>5.1233047857030197E-8</v>
      </c>
      <c r="FO14" s="71">
        <v>6.42284196228183E-6</v>
      </c>
      <c r="FP14" s="71">
        <v>-1.48826277058582E-7</v>
      </c>
      <c r="FQ14" s="71">
        <v>4.8919817510709997E-7</v>
      </c>
      <c r="FR14" s="71">
        <v>6.3802445216568202E-7</v>
      </c>
      <c r="FS14" s="5">
        <v>3.7385999999999999</v>
      </c>
      <c r="FT14" s="5">
        <v>0</v>
      </c>
      <c r="FU14" s="5">
        <v>0</v>
      </c>
      <c r="FV14" s="5">
        <v>0.54568524456688605</v>
      </c>
      <c r="FW14" s="5">
        <v>0.20004735501391999</v>
      </c>
      <c r="FX14" s="71">
        <v>9.9987121777056406E-5</v>
      </c>
      <c r="FY14" s="71">
        <v>9.9968727782395698E-5</v>
      </c>
      <c r="FZ14" s="5">
        <v>1.08830695438187</v>
      </c>
      <c r="GA14" s="5">
        <v>0.20015566545275801</v>
      </c>
      <c r="GB14" s="71">
        <v>9.9987121777056406E-5</v>
      </c>
      <c r="GC14" s="71">
        <v>9.9968727782395698E-5</v>
      </c>
      <c r="GD14" s="71">
        <v>3.7593415133805804E-15</v>
      </c>
      <c r="GE14" s="5">
        <v>5.5952355384013996</v>
      </c>
      <c r="GF14" s="71">
        <v>9.9271356891639199E-5</v>
      </c>
      <c r="GG14" s="71">
        <v>9.7944931645166296E-5</v>
      </c>
      <c r="GH14" s="5">
        <v>0</v>
      </c>
      <c r="GI14" s="5">
        <v>3.1572064676371601</v>
      </c>
      <c r="GJ14" s="5">
        <v>0</v>
      </c>
      <c r="GK14" s="71">
        <v>9.9988958473792703E-5</v>
      </c>
      <c r="GL14" s="71">
        <v>9.9507273468635304E-5</v>
      </c>
      <c r="GM14" s="71">
        <v>9.9889014654630501E-5</v>
      </c>
      <c r="GN14" s="5">
        <v>0.41676656380132598</v>
      </c>
      <c r="GO14" s="71">
        <v>9.9554487125508295E-5</v>
      </c>
      <c r="GP14" s="71">
        <v>9.9897301326867805E-5</v>
      </c>
      <c r="GQ14" s="71">
        <v>9.9378722837606404E-5</v>
      </c>
      <c r="GR14" s="5">
        <v>0</v>
      </c>
      <c r="GS14" s="71">
        <v>9.8757683116845706E-6</v>
      </c>
      <c r="GT14" s="71">
        <v>9.8757683116845706E-6</v>
      </c>
      <c r="GU14" s="71">
        <v>2.7648103517741099E-7</v>
      </c>
      <c r="GV14" s="71">
        <v>9.8757683116845706E-6</v>
      </c>
      <c r="GW14" s="71">
        <v>3.0373441823883198E-6</v>
      </c>
      <c r="GX14" s="71">
        <v>2.4897852055616399E-6</v>
      </c>
      <c r="GY14" s="71">
        <v>3.0373441823883198E-6</v>
      </c>
      <c r="GZ14" s="5">
        <v>4.5000430273202698E-2</v>
      </c>
      <c r="HA14" s="71">
        <v>7.74987273910454E-7</v>
      </c>
      <c r="HB14" s="71">
        <v>-7.0090749874401001E-6</v>
      </c>
      <c r="HC14" s="71">
        <v>5.5188095210983802E-8</v>
      </c>
      <c r="HD14" s="71">
        <v>7.0642630826510896E-6</v>
      </c>
      <c r="HE14" s="71">
        <v>-2.0842171112931101E-7</v>
      </c>
      <c r="HF14" s="71">
        <v>7.3364251409831301E-7</v>
      </c>
      <c r="HG14" s="71">
        <v>9.4206422522762505E-7</v>
      </c>
      <c r="HH14" s="5">
        <v>3.0614999999999899</v>
      </c>
      <c r="HI14" s="5">
        <v>0</v>
      </c>
      <c r="HJ14" s="5">
        <v>0</v>
      </c>
      <c r="HK14" s="71">
        <v>3.7593415133805804E-15</v>
      </c>
      <c r="HL14" s="5">
        <v>4.8600748534552602</v>
      </c>
      <c r="HM14" s="71">
        <v>9.9271356891639199E-5</v>
      </c>
      <c r="HN14" s="71">
        <v>9.7944931645166296E-5</v>
      </c>
      <c r="HO14" s="5">
        <v>0</v>
      </c>
      <c r="HP14" s="5">
        <v>5.4411800447999896</v>
      </c>
      <c r="HQ14" s="5">
        <v>0</v>
      </c>
      <c r="HR14" s="71">
        <v>9.9988958473792703E-5</v>
      </c>
      <c r="HS14" s="71">
        <v>9.9507273468635304E-5</v>
      </c>
      <c r="HT14" s="71">
        <v>9.9889014654630501E-5</v>
      </c>
      <c r="HU14" s="5">
        <v>0.41676554725014198</v>
      </c>
      <c r="HV14" s="71">
        <v>9.9554487125508295E-5</v>
      </c>
      <c r="HW14" s="71">
        <v>9.9897301326867805E-5</v>
      </c>
      <c r="HX14" s="71">
        <v>9.9378722837606404E-5</v>
      </c>
      <c r="HY14" s="5">
        <v>0</v>
      </c>
      <c r="HZ14" s="71">
        <v>9.8757683116845706E-6</v>
      </c>
      <c r="IA14" s="71">
        <v>9.8757683116845706E-6</v>
      </c>
      <c r="IB14" s="71">
        <v>2.7648103517741099E-7</v>
      </c>
      <c r="IC14" s="71">
        <v>9.8757683116845706E-6</v>
      </c>
      <c r="ID14" s="71">
        <v>3.0373441823883198E-6</v>
      </c>
      <c r="IE14" s="71">
        <v>2.4897852055616399E-6</v>
      </c>
      <c r="IF14" s="71">
        <v>3.0373441823883198E-6</v>
      </c>
      <c r="IG14" s="5">
        <v>4.5000430273202698E-2</v>
      </c>
      <c r="IH14" s="71">
        <v>7.74987273910454E-7</v>
      </c>
      <c r="II14" s="5">
        <v>3045</v>
      </c>
      <c r="IJ14" s="5">
        <v>2312</v>
      </c>
      <c r="IK14" s="5">
        <v>492</v>
      </c>
      <c r="IL14" s="5">
        <v>439</v>
      </c>
      <c r="IM14" s="5">
        <v>53</v>
      </c>
      <c r="IN14" s="5">
        <v>439</v>
      </c>
      <c r="IO14" s="5">
        <v>0</v>
      </c>
      <c r="IP14" s="5">
        <v>121</v>
      </c>
      <c r="IQ14" s="5">
        <v>479</v>
      </c>
      <c r="IR14" s="5">
        <v>2188</v>
      </c>
      <c r="IS14" s="5">
        <v>1435</v>
      </c>
      <c r="IT14" s="5">
        <v>322</v>
      </c>
      <c r="IU14" s="5">
        <v>201</v>
      </c>
      <c r="IV14" s="5">
        <v>857</v>
      </c>
      <c r="IW14" s="5">
        <v>84</v>
      </c>
      <c r="IX14" s="5">
        <v>0</v>
      </c>
      <c r="IY14" s="5">
        <v>0</v>
      </c>
      <c r="IZ14" s="5">
        <v>773</v>
      </c>
      <c r="JA14" s="71">
        <v>9.1053675708607703E-5</v>
      </c>
      <c r="JB14" s="71">
        <v>1.0386237316681301E-5</v>
      </c>
      <c r="JC14" s="71">
        <v>9.1053675708607703E-5</v>
      </c>
      <c r="JD14" s="71">
        <v>6.8166174025385801E-5</v>
      </c>
      <c r="JE14" s="71">
        <v>9.1513729252312697E-6</v>
      </c>
      <c r="JF14" s="71">
        <v>1.0386237316681301E-5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3.5301029982059699E-3</v>
      </c>
      <c r="JN14" s="5">
        <v>3.5299418143395298E-3</v>
      </c>
      <c r="JO14" s="5">
        <v>4.1499128549649599E-4</v>
      </c>
      <c r="JP14" s="5">
        <v>4.1358375235491998E-4</v>
      </c>
      <c r="JQ14" s="71">
        <v>-1.3380683901864901E-5</v>
      </c>
      <c r="JR14" s="71">
        <v>1.0642114306801401E-7</v>
      </c>
      <c r="JS14" s="71">
        <v>1.3487105044932899E-5</v>
      </c>
      <c r="JT14" s="71">
        <v>-3.5724798818789399E-7</v>
      </c>
      <c r="JU14" s="71">
        <v>1.22284068920541E-6</v>
      </c>
      <c r="JV14" s="71">
        <v>1.5800886773933001E-6</v>
      </c>
      <c r="JW14" s="5">
        <v>3.7385999999999999</v>
      </c>
      <c r="JX14" s="5">
        <v>2364382.23849787</v>
      </c>
      <c r="JY14" s="5">
        <v>4720087.4692427702</v>
      </c>
      <c r="JZ14" s="5">
        <v>0</v>
      </c>
      <c r="KA14" s="5">
        <v>0</v>
      </c>
      <c r="KB14" s="5" t="s">
        <v>318</v>
      </c>
      <c r="KC14" s="5">
        <v>0</v>
      </c>
      <c r="KD14" s="5" t="s">
        <v>1362</v>
      </c>
      <c r="KF14" s="5" t="s">
        <v>1363</v>
      </c>
      <c r="KG14" s="5" t="s">
        <v>525</v>
      </c>
      <c r="KH14" s="5" t="s">
        <v>320</v>
      </c>
      <c r="KI14" s="5">
        <v>4</v>
      </c>
      <c r="KL14" s="5">
        <v>1</v>
      </c>
      <c r="KM14" s="5">
        <v>1</v>
      </c>
      <c r="KP14" s="5">
        <v>2</v>
      </c>
      <c r="KW14" s="5" t="s">
        <v>321</v>
      </c>
      <c r="LB14" s="5">
        <v>1</v>
      </c>
      <c r="LC14" s="5" t="s">
        <v>318</v>
      </c>
      <c r="LD14" s="5" t="s">
        <v>322</v>
      </c>
      <c r="LE14" s="5">
        <v>0</v>
      </c>
      <c r="LF14" s="5">
        <v>1</v>
      </c>
      <c r="LG14" s="5">
        <v>1</v>
      </c>
    </row>
    <row r="15" spans="1:319" x14ac:dyDescent="0.2">
      <c r="A15" s="5" t="s">
        <v>560</v>
      </c>
      <c r="B15" s="73" t="s">
        <v>1192</v>
      </c>
      <c r="C15" s="5" t="s">
        <v>316</v>
      </c>
      <c r="D15" s="5" t="s">
        <v>346</v>
      </c>
      <c r="E15" s="5">
        <v>40</v>
      </c>
      <c r="F15" s="73" t="s">
        <v>995</v>
      </c>
      <c r="G15" s="29">
        <v>7545721.8762904899</v>
      </c>
      <c r="H15" s="29">
        <v>7308062.5616325801</v>
      </c>
      <c r="I15" s="74">
        <v>7545721.8762904899</v>
      </c>
      <c r="J15" s="77">
        <v>44620.59097222222</v>
      </c>
      <c r="K15" s="29">
        <v>7545721.8762904899</v>
      </c>
      <c r="L15" s="5" t="s">
        <v>442</v>
      </c>
      <c r="M15" s="5">
        <v>1</v>
      </c>
      <c r="N15" s="5" t="s">
        <v>561</v>
      </c>
      <c r="O15" s="5" t="s">
        <v>562</v>
      </c>
      <c r="R15" s="5">
        <v>1800</v>
      </c>
      <c r="S15" s="5">
        <v>509</v>
      </c>
      <c r="U15" s="5">
        <v>0</v>
      </c>
      <c r="V15" s="5">
        <v>72.117021322250295</v>
      </c>
      <c r="W15" s="5">
        <v>0</v>
      </c>
      <c r="X15" s="5" t="s">
        <v>1299</v>
      </c>
      <c r="AG15" s="5">
        <v>0</v>
      </c>
      <c r="AH15" s="5">
        <v>0</v>
      </c>
      <c r="AL15" s="5">
        <v>4</v>
      </c>
      <c r="AM15" s="5">
        <v>11</v>
      </c>
      <c r="AU15" s="5">
        <v>222</v>
      </c>
      <c r="AV15" s="5" t="b">
        <v>1</v>
      </c>
      <c r="AW15" s="5">
        <v>0</v>
      </c>
      <c r="AY15" s="5">
        <v>7545721.8762904797</v>
      </c>
      <c r="BA15" s="5">
        <v>7545721.8762904899</v>
      </c>
      <c r="BB15" s="5">
        <v>0</v>
      </c>
      <c r="BC15" s="5">
        <v>28.435822465157699</v>
      </c>
      <c r="BD15" s="5">
        <v>7561887.1135887001</v>
      </c>
      <c r="BE15" s="5">
        <v>16136.797734834299</v>
      </c>
      <c r="BF15" s="5">
        <v>3.7343435271512699E-3</v>
      </c>
      <c r="BG15" s="71">
        <v>6.5629784073495398E-6</v>
      </c>
      <c r="BH15" s="5">
        <v>0</v>
      </c>
      <c r="BI15" s="5">
        <v>149</v>
      </c>
      <c r="BJ15" s="5">
        <v>236</v>
      </c>
      <c r="BK15" s="5">
        <v>73</v>
      </c>
      <c r="BL15" s="5">
        <v>243</v>
      </c>
      <c r="BM15" s="5">
        <v>0</v>
      </c>
      <c r="BN15" s="5">
        <v>18</v>
      </c>
      <c r="BO15" s="5">
        <v>0</v>
      </c>
      <c r="BP15" s="5">
        <v>2175</v>
      </c>
      <c r="BQ15" s="5">
        <v>0</v>
      </c>
      <c r="BR15" s="5">
        <v>0</v>
      </c>
      <c r="BS15" s="5">
        <v>0</v>
      </c>
      <c r="BT15" s="5">
        <v>857</v>
      </c>
      <c r="BU15" s="5">
        <v>0</v>
      </c>
      <c r="BV15" s="5">
        <v>81436</v>
      </c>
      <c r="BW15" s="5">
        <v>0</v>
      </c>
      <c r="BX15" s="5">
        <v>162305</v>
      </c>
      <c r="BY15" s="5">
        <v>0</v>
      </c>
      <c r="BZ15" s="5">
        <v>9162</v>
      </c>
      <c r="CA15" s="5">
        <v>0</v>
      </c>
      <c r="CB15" s="5">
        <v>1106636</v>
      </c>
      <c r="CC15" s="5">
        <v>0</v>
      </c>
      <c r="CD15" s="5">
        <v>0</v>
      </c>
      <c r="CE15" s="5">
        <v>0</v>
      </c>
      <c r="CF15" s="5">
        <v>436213</v>
      </c>
      <c r="CG15" s="5">
        <v>222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222</v>
      </c>
      <c r="CN15" s="5">
        <v>0</v>
      </c>
      <c r="CO15" s="5" t="s">
        <v>564</v>
      </c>
      <c r="CP15" s="5">
        <v>7545613.5589858098</v>
      </c>
      <c r="CQ15" s="5">
        <v>3768103.0891698501</v>
      </c>
      <c r="CR15" s="5">
        <v>3777618.78712063</v>
      </c>
      <c r="CS15" s="5">
        <v>0</v>
      </c>
      <c r="CT15" s="5">
        <v>0</v>
      </c>
      <c r="CU15" s="5">
        <v>2.86886034676089</v>
      </c>
      <c r="CV15" s="5">
        <v>25.566962118396798</v>
      </c>
      <c r="CW15" s="5">
        <v>1.1447271390145</v>
      </c>
      <c r="CX15" s="5">
        <v>2.4110874098800998</v>
      </c>
      <c r="CY15" s="5">
        <v>3.5558145488945998</v>
      </c>
      <c r="CZ15" s="5">
        <v>1.72413320774638</v>
      </c>
      <c r="DA15" s="5">
        <v>23.155874708516698</v>
      </c>
      <c r="DB15" s="5">
        <v>24.8800079162631</v>
      </c>
      <c r="DC15" s="5">
        <v>3776052.8886061399</v>
      </c>
      <c r="DD15" s="5">
        <v>3785834.2249825499</v>
      </c>
      <c r="DE15" s="5">
        <v>7946.9305759429999</v>
      </c>
      <c r="DF15" s="5">
        <v>8189.8671588913603</v>
      </c>
      <c r="DG15" s="5">
        <v>6571.0972427160004</v>
      </c>
      <c r="DH15" s="5">
        <v>7924.1418806741403</v>
      </c>
      <c r="DI15" s="5">
        <v>14495.2391233901</v>
      </c>
      <c r="DJ15" s="5">
        <v>265.83333322700003</v>
      </c>
      <c r="DK15" s="5">
        <v>265.72527821722002</v>
      </c>
      <c r="DL15" s="5">
        <v>531.55861144421999</v>
      </c>
      <c r="DM15" s="5">
        <v>745</v>
      </c>
      <c r="DN15" s="5">
        <v>0</v>
      </c>
      <c r="DO15" s="5">
        <v>745</v>
      </c>
      <c r="DP15" s="5">
        <v>365</v>
      </c>
      <c r="DQ15" s="5">
        <v>0</v>
      </c>
      <c r="DR15" s="5">
        <v>365</v>
      </c>
      <c r="DS15" s="5">
        <v>0</v>
      </c>
      <c r="DT15" s="5">
        <v>3.7343435271512699E-3</v>
      </c>
      <c r="DU15" s="5">
        <v>3.7343435271512699E-3</v>
      </c>
      <c r="DV15" s="5">
        <v>0</v>
      </c>
      <c r="DW15" s="5">
        <v>3.7343435271512699E-3</v>
      </c>
      <c r="DX15" s="5">
        <v>0</v>
      </c>
      <c r="DY15" s="5">
        <v>0</v>
      </c>
      <c r="DZ15" s="5">
        <v>0</v>
      </c>
      <c r="EA15" s="5">
        <v>0</v>
      </c>
      <c r="EB15" s="71">
        <v>6.5629784073495398E-6</v>
      </c>
      <c r="EC15" s="5">
        <v>0</v>
      </c>
      <c r="ED15" s="71">
        <v>6.5629784073495398E-6</v>
      </c>
      <c r="EE15" s="71">
        <v>6.5629784073495398E-6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0.53382069453007197</v>
      </c>
      <c r="EL15" s="5">
        <v>0.19999950273976999</v>
      </c>
      <c r="EM15" s="5">
        <v>0</v>
      </c>
      <c r="EN15" s="5">
        <v>0</v>
      </c>
      <c r="EO15" s="5">
        <v>0</v>
      </c>
      <c r="EP15" s="5">
        <v>6.7872590833940496</v>
      </c>
      <c r="EQ15" s="5">
        <v>0</v>
      </c>
      <c r="ER15" s="5">
        <v>0</v>
      </c>
      <c r="ES15" s="5">
        <v>0</v>
      </c>
      <c r="ET15" s="5">
        <v>5.4411800459000004</v>
      </c>
      <c r="EU15" s="5">
        <v>0</v>
      </c>
      <c r="EV15" s="5">
        <v>0</v>
      </c>
      <c r="EW15" s="5">
        <v>0</v>
      </c>
      <c r="EX15" s="5">
        <v>0</v>
      </c>
      <c r="EY15" s="5">
        <v>0.41666593170417998</v>
      </c>
      <c r="EZ15" s="5">
        <v>0</v>
      </c>
      <c r="FA15" s="5">
        <v>0</v>
      </c>
      <c r="FB15" s="5">
        <v>0</v>
      </c>
      <c r="FC15" s="5">
        <v>0</v>
      </c>
      <c r="FD15" s="71">
        <v>3.17241783236166E-6</v>
      </c>
      <c r="FE15" s="71">
        <v>3.17241783236166E-6</v>
      </c>
      <c r="FF15" s="71">
        <v>6.3944900485779499E-8</v>
      </c>
      <c r="FG15" s="71">
        <v>3.17241783236166E-6</v>
      </c>
      <c r="FH15" s="71">
        <v>2.1433005413795602E-6</v>
      </c>
      <c r="FI15" s="71">
        <v>8.85976724401826E-7</v>
      </c>
      <c r="FJ15" s="71">
        <v>2.1433005413795602E-6</v>
      </c>
      <c r="FK15" s="5">
        <v>0</v>
      </c>
      <c r="FL15" s="5">
        <v>0</v>
      </c>
      <c r="FM15" s="71">
        <v>-1.9947736987439399E-5</v>
      </c>
      <c r="FN15" s="71">
        <v>3.7093075689650199E-7</v>
      </c>
      <c r="FO15" s="71">
        <v>2.03186677443359E-5</v>
      </c>
      <c r="FP15" s="71">
        <v>-1.29522728488676E-6</v>
      </c>
      <c r="FQ15" s="71">
        <v>6.2207491943910098E-6</v>
      </c>
      <c r="FR15" s="71">
        <v>7.5159764792777697E-6</v>
      </c>
      <c r="FS15" s="5">
        <v>2.4923999999999999</v>
      </c>
      <c r="FT15" s="5">
        <v>0</v>
      </c>
      <c r="FU15" s="5">
        <v>0.20199999999999901</v>
      </c>
      <c r="FV15" s="5">
        <v>0.53382069453007197</v>
      </c>
      <c r="FW15" s="5">
        <v>0.19999950273976999</v>
      </c>
      <c r="FX15" s="5">
        <v>0</v>
      </c>
      <c r="FY15" s="5">
        <v>0</v>
      </c>
      <c r="FZ15" s="5">
        <v>0.50707601401279101</v>
      </c>
      <c r="GA15" s="5">
        <v>0.18895990300159901</v>
      </c>
      <c r="GB15" s="5">
        <v>0</v>
      </c>
      <c r="GC15" s="5">
        <v>0</v>
      </c>
      <c r="GD15" s="5">
        <v>0</v>
      </c>
      <c r="GE15" s="5">
        <v>5.5916839869310602</v>
      </c>
      <c r="GF15" s="71">
        <v>2.2204460492503101E-16</v>
      </c>
      <c r="GG15" s="71">
        <v>2.2204460492503101E-16</v>
      </c>
      <c r="GH15" s="5">
        <v>0</v>
      </c>
      <c r="GI15" s="5">
        <v>0.83333333300000101</v>
      </c>
      <c r="GJ15" s="5">
        <v>0</v>
      </c>
      <c r="GK15" s="71">
        <v>6.9388939039072199E-18</v>
      </c>
      <c r="GL15" s="71">
        <v>8.8817841970012504E-16</v>
      </c>
      <c r="GM15" s="71">
        <v>1.7763568394002501E-15</v>
      </c>
      <c r="GN15" s="5">
        <v>0.416666666500002</v>
      </c>
      <c r="GO15" s="71">
        <v>4.4408920985006202E-16</v>
      </c>
      <c r="GP15" s="71">
        <v>1.7763568394002501E-15</v>
      </c>
      <c r="GQ15" s="5">
        <v>0</v>
      </c>
      <c r="GR15" s="5">
        <v>0</v>
      </c>
      <c r="GS15" s="71">
        <v>6.1261352829022897E-5</v>
      </c>
      <c r="GT15" s="71">
        <v>6.1261352829022897E-5</v>
      </c>
      <c r="GU15" s="71">
        <v>6.1261352829022897E-5</v>
      </c>
      <c r="GV15" s="71">
        <v>6.03104574707913E-5</v>
      </c>
      <c r="GW15" s="71">
        <v>3.0773765355984699E-6</v>
      </c>
      <c r="GX15" s="71">
        <v>3.0773765355984699E-6</v>
      </c>
      <c r="GY15" s="71">
        <v>3.0545800435710599E-6</v>
      </c>
      <c r="GZ15" s="5">
        <v>4.5609781910621004E-3</v>
      </c>
      <c r="HA15" s="71">
        <v>7.22264364982905E-9</v>
      </c>
      <c r="HB15" s="71">
        <v>1.0688309736871401E-6</v>
      </c>
      <c r="HC15" s="5">
        <v>1.3946966379351801E-4</v>
      </c>
      <c r="HD15" s="5">
        <v>1.3840083281983E-4</v>
      </c>
      <c r="HE15" s="71">
        <v>2.1583011426465202E-6</v>
      </c>
      <c r="HF15" s="71">
        <v>1.55456750363904E-5</v>
      </c>
      <c r="HG15" s="71">
        <v>1.33873738937439E-5</v>
      </c>
      <c r="HH15" s="5">
        <v>3.0614999999999899</v>
      </c>
      <c r="HI15" s="5">
        <v>0</v>
      </c>
      <c r="HJ15" s="5">
        <v>0</v>
      </c>
      <c r="HK15" s="5">
        <v>0</v>
      </c>
      <c r="HL15" s="5">
        <v>6.7872590833940496</v>
      </c>
      <c r="HM15" s="71">
        <v>2.2204460492503101E-16</v>
      </c>
      <c r="HN15" s="71">
        <v>2.2204460492503101E-16</v>
      </c>
      <c r="HO15" s="5">
        <v>0</v>
      </c>
      <c r="HP15" s="5">
        <v>5.4411800459000004</v>
      </c>
      <c r="HQ15" s="5">
        <v>0</v>
      </c>
      <c r="HR15" s="71">
        <v>6.9388939039072199E-18</v>
      </c>
      <c r="HS15" s="71">
        <v>8.8817841970012504E-16</v>
      </c>
      <c r="HT15" s="71">
        <v>1.7763568394002501E-15</v>
      </c>
      <c r="HU15" s="5">
        <v>0.41666593170417998</v>
      </c>
      <c r="HV15" s="71">
        <v>4.4408920985006202E-16</v>
      </c>
      <c r="HW15" s="71">
        <v>1.7763568394002501E-15</v>
      </c>
      <c r="HX15" s="5">
        <v>0</v>
      </c>
      <c r="HY15" s="5">
        <v>0</v>
      </c>
      <c r="HZ15" s="71">
        <v>6.1261352829022897E-5</v>
      </c>
      <c r="IA15" s="71">
        <v>6.1261352829022897E-5</v>
      </c>
      <c r="IB15" s="71">
        <v>6.1261352829022897E-5</v>
      </c>
      <c r="IC15" s="71">
        <v>6.03104574707913E-5</v>
      </c>
      <c r="ID15" s="71">
        <v>3.0773765355984699E-6</v>
      </c>
      <c r="IE15" s="71">
        <v>3.0773765355984699E-6</v>
      </c>
      <c r="IF15" s="71">
        <v>3.0545800435710599E-6</v>
      </c>
      <c r="IG15" s="5">
        <v>4.5609781910621004E-3</v>
      </c>
      <c r="IH15" s="71">
        <v>7.22264364982905E-9</v>
      </c>
      <c r="II15" s="5">
        <v>3050</v>
      </c>
      <c r="IJ15" s="5">
        <v>2312</v>
      </c>
      <c r="IK15" s="5">
        <v>509</v>
      </c>
      <c r="IL15" s="5">
        <v>439</v>
      </c>
      <c r="IM15" s="5">
        <v>70</v>
      </c>
      <c r="IN15" s="5">
        <v>439</v>
      </c>
      <c r="IO15" s="5">
        <v>0</v>
      </c>
      <c r="IP15" s="5">
        <v>121</v>
      </c>
      <c r="IQ15" s="5">
        <v>479</v>
      </c>
      <c r="IR15" s="5">
        <v>2193</v>
      </c>
      <c r="IS15" s="5">
        <v>1435</v>
      </c>
      <c r="IT15" s="5">
        <v>322</v>
      </c>
      <c r="IU15" s="5">
        <v>201</v>
      </c>
      <c r="IV15" s="5">
        <v>857</v>
      </c>
      <c r="IW15" s="5">
        <v>84</v>
      </c>
      <c r="IX15" s="5">
        <v>0</v>
      </c>
      <c r="IY15" s="5">
        <v>0</v>
      </c>
      <c r="IZ15" s="5">
        <v>773</v>
      </c>
      <c r="JA15" s="71">
        <v>4.8137801513803397E-5</v>
      </c>
      <c r="JB15" s="71">
        <v>1.42889935044188E-5</v>
      </c>
      <c r="JC15" s="71">
        <v>4.6576173978518599E-5</v>
      </c>
      <c r="JD15" s="71">
        <v>4.8137801513803397E-5</v>
      </c>
      <c r="JE15" s="71">
        <v>9.8591288806293403E-6</v>
      </c>
      <c r="JF15" s="71">
        <v>1.42889935044188E-5</v>
      </c>
      <c r="JG15" s="5">
        <v>0</v>
      </c>
      <c r="JH15" s="5">
        <v>0</v>
      </c>
      <c r="JI15" s="5">
        <v>0</v>
      </c>
      <c r="JJ15" s="5">
        <v>0</v>
      </c>
      <c r="JK15" s="5">
        <v>0</v>
      </c>
      <c r="JL15" s="5">
        <v>0</v>
      </c>
      <c r="JM15" s="5">
        <v>3.1763715203730002E-3</v>
      </c>
      <c r="JN15" s="5">
        <v>3.1762205322089301E-3</v>
      </c>
      <c r="JO15" s="5">
        <v>3.7127039250609798E-4</v>
      </c>
      <c r="JP15" s="5">
        <v>3.6918049852947501E-4</v>
      </c>
      <c r="JQ15" s="71">
        <v>-1.8878906013752301E-5</v>
      </c>
      <c r="JR15" s="5">
        <v>1.3984059455041399E-4</v>
      </c>
      <c r="JS15" s="5">
        <v>1.58719500564166E-4</v>
      </c>
      <c r="JT15" s="71">
        <v>8.6307385775976301E-7</v>
      </c>
      <c r="JU15" s="71">
        <v>2.1766424230781399E-5</v>
      </c>
      <c r="JV15" s="71">
        <v>2.0903350373021699E-5</v>
      </c>
      <c r="JW15" s="5">
        <v>2.4923999999999999</v>
      </c>
      <c r="JX15" s="5">
        <v>3777220.1197170699</v>
      </c>
      <c r="JY15" s="5">
        <v>7545323.2088869298</v>
      </c>
      <c r="JZ15" s="5">
        <v>0</v>
      </c>
      <c r="KA15" s="5">
        <v>0.20199999999999901</v>
      </c>
      <c r="KB15" s="5" t="s">
        <v>318</v>
      </c>
      <c r="KC15" s="5">
        <v>1</v>
      </c>
      <c r="KD15" s="5" t="s">
        <v>1300</v>
      </c>
      <c r="KF15" s="5" t="s">
        <v>1301</v>
      </c>
      <c r="KG15" s="5" t="s">
        <v>526</v>
      </c>
      <c r="KH15" s="5" t="s">
        <v>320</v>
      </c>
      <c r="KI15" s="5">
        <v>4</v>
      </c>
      <c r="KL15" s="5">
        <v>1</v>
      </c>
      <c r="KM15" s="5">
        <v>1</v>
      </c>
      <c r="KP15" s="5">
        <v>5</v>
      </c>
      <c r="KW15" s="5" t="s">
        <v>321</v>
      </c>
      <c r="LB15" s="5">
        <v>1</v>
      </c>
      <c r="LC15" s="5" t="s">
        <v>318</v>
      </c>
      <c r="LD15" s="5" t="s">
        <v>322</v>
      </c>
      <c r="LE15" s="5">
        <v>0</v>
      </c>
      <c r="LF15" s="5">
        <v>1</v>
      </c>
      <c r="LG15" s="5">
        <v>1</v>
      </c>
    </row>
    <row r="16" spans="1:319" x14ac:dyDescent="0.2">
      <c r="A16" s="5" t="s">
        <v>560</v>
      </c>
      <c r="B16" s="73" t="s">
        <v>1192</v>
      </c>
      <c r="C16" s="5" t="s">
        <v>316</v>
      </c>
      <c r="D16" s="5" t="s">
        <v>346</v>
      </c>
      <c r="E16" s="5">
        <v>44</v>
      </c>
      <c r="F16" s="73" t="s">
        <v>996</v>
      </c>
      <c r="G16" s="29">
        <v>6185958.3069292698</v>
      </c>
      <c r="H16" s="29">
        <v>5979268.4664271604</v>
      </c>
      <c r="I16" s="74">
        <v>6185958.3069292698</v>
      </c>
      <c r="J16" s="77">
        <v>44620.582638888889</v>
      </c>
      <c r="K16" s="29">
        <v>6185958.3069292698</v>
      </c>
      <c r="L16" s="5" t="s">
        <v>442</v>
      </c>
      <c r="M16" s="5">
        <v>1</v>
      </c>
      <c r="N16" s="5" t="s">
        <v>561</v>
      </c>
      <c r="O16" s="5" t="s">
        <v>562</v>
      </c>
      <c r="R16" s="5">
        <v>1800</v>
      </c>
      <c r="S16" s="5">
        <v>503</v>
      </c>
      <c r="U16" s="5">
        <v>0</v>
      </c>
      <c r="V16" s="5">
        <v>48.819640159606898</v>
      </c>
      <c r="W16" s="5">
        <v>0</v>
      </c>
      <c r="X16" s="5" t="s">
        <v>567</v>
      </c>
      <c r="AG16" s="5">
        <v>0</v>
      </c>
      <c r="AH16" s="5">
        <v>0</v>
      </c>
      <c r="AL16" s="5">
        <v>1</v>
      </c>
      <c r="AM16" s="5">
        <v>13</v>
      </c>
      <c r="AU16" s="5">
        <v>226</v>
      </c>
      <c r="AV16" s="5" t="b">
        <v>1</v>
      </c>
      <c r="AW16" s="5">
        <v>0</v>
      </c>
      <c r="AY16" s="5">
        <v>6185958.3069292698</v>
      </c>
      <c r="BA16" s="5">
        <v>6185958.3069292698</v>
      </c>
      <c r="BB16" s="5">
        <v>0</v>
      </c>
      <c r="BC16" s="5">
        <v>52.535974080256402</v>
      </c>
      <c r="BD16" s="5">
        <v>6200158.6407424398</v>
      </c>
      <c r="BE16" s="5">
        <v>14147.693569377599</v>
      </c>
      <c r="BF16" s="5">
        <v>1.13502473214148E-4</v>
      </c>
      <c r="BG16" s="5">
        <v>0.104156213398144</v>
      </c>
      <c r="BH16" s="5">
        <v>0</v>
      </c>
      <c r="BI16" s="5">
        <v>153</v>
      </c>
      <c r="BJ16" s="5">
        <v>248</v>
      </c>
      <c r="BK16" s="5">
        <v>73</v>
      </c>
      <c r="BL16" s="5">
        <v>231</v>
      </c>
      <c r="BM16" s="5">
        <v>0</v>
      </c>
      <c r="BN16" s="5">
        <v>9</v>
      </c>
      <c r="BO16" s="5">
        <v>0</v>
      </c>
      <c r="BP16" s="5">
        <v>2183</v>
      </c>
      <c r="BQ16" s="5">
        <v>0</v>
      </c>
      <c r="BR16" s="5">
        <v>0</v>
      </c>
      <c r="BS16" s="5">
        <v>0</v>
      </c>
      <c r="BT16" s="5">
        <v>857</v>
      </c>
      <c r="BU16" s="5">
        <v>0</v>
      </c>
      <c r="BV16" s="5">
        <v>84496</v>
      </c>
      <c r="BW16" s="5">
        <v>0</v>
      </c>
      <c r="BX16" s="5">
        <v>156377</v>
      </c>
      <c r="BY16" s="5">
        <v>0</v>
      </c>
      <c r="BZ16" s="5">
        <v>4527</v>
      </c>
      <c r="CA16" s="5">
        <v>0</v>
      </c>
      <c r="CB16" s="5">
        <v>1097610</v>
      </c>
      <c r="CC16" s="5">
        <v>0</v>
      </c>
      <c r="CD16" s="5">
        <v>0</v>
      </c>
      <c r="CE16" s="5">
        <v>0</v>
      </c>
      <c r="CF16" s="5">
        <v>431071</v>
      </c>
      <c r="CG16" s="5">
        <v>226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226</v>
      </c>
      <c r="CN16" s="5">
        <v>0</v>
      </c>
      <c r="CO16" s="5" t="s">
        <v>568</v>
      </c>
      <c r="CP16" s="5">
        <v>6147581.9513582503</v>
      </c>
      <c r="CQ16" s="5">
        <v>3088686.4070391199</v>
      </c>
      <c r="CR16" s="5">
        <v>3097271.8998901499</v>
      </c>
      <c r="CS16" s="5">
        <v>0</v>
      </c>
      <c r="CT16" s="5">
        <v>0</v>
      </c>
      <c r="CU16" s="5">
        <v>4.1371651495507198</v>
      </c>
      <c r="CV16" s="5">
        <v>48.398808930705698</v>
      </c>
      <c r="CW16" s="5">
        <v>1.2525227831225401</v>
      </c>
      <c r="CX16" s="5">
        <v>4.5002870727505799</v>
      </c>
      <c r="CY16" s="5">
        <v>5.7528098558731298</v>
      </c>
      <c r="CZ16" s="5">
        <v>2.88464236642817</v>
      </c>
      <c r="DA16" s="5">
        <v>43.898521857955103</v>
      </c>
      <c r="DB16" s="5">
        <v>46.783164224383299</v>
      </c>
      <c r="DC16" s="5">
        <v>3095892.7210470801</v>
      </c>
      <c r="DD16" s="5">
        <v>3104265.9196953499</v>
      </c>
      <c r="DE16" s="5">
        <v>7202.0726029524003</v>
      </c>
      <c r="DF16" s="5">
        <v>6945.6209664252101</v>
      </c>
      <c r="DG16" s="5">
        <v>5812.9059363894003</v>
      </c>
      <c r="DH16" s="5">
        <v>6686.5470765354703</v>
      </c>
      <c r="DI16" s="5">
        <v>12499.4530129248</v>
      </c>
      <c r="DJ16" s="5">
        <v>259.16666656299998</v>
      </c>
      <c r="DK16" s="5">
        <v>259.07388988974299</v>
      </c>
      <c r="DL16" s="5">
        <v>518.24055645274302</v>
      </c>
      <c r="DM16" s="5">
        <v>765</v>
      </c>
      <c r="DN16" s="5">
        <v>0</v>
      </c>
      <c r="DO16" s="5">
        <v>765</v>
      </c>
      <c r="DP16" s="5">
        <v>365</v>
      </c>
      <c r="DQ16" s="5">
        <v>0</v>
      </c>
      <c r="DR16" s="5">
        <v>365</v>
      </c>
      <c r="DS16" s="71">
        <v>9.2148455588395906E-5</v>
      </c>
      <c r="DT16" s="71">
        <v>2.1354017625752301E-5</v>
      </c>
      <c r="DU16" s="5">
        <v>1.13502473214148E-4</v>
      </c>
      <c r="DV16" s="71">
        <v>9.2148455588395906E-5</v>
      </c>
      <c r="DW16" s="71">
        <v>2.1354017625752301E-5</v>
      </c>
      <c r="DX16" s="5">
        <v>0</v>
      </c>
      <c r="DY16" s="5">
        <v>0</v>
      </c>
      <c r="DZ16" s="5">
        <v>0</v>
      </c>
      <c r="EA16" s="5">
        <v>0.104147719327711</v>
      </c>
      <c r="EB16" s="71">
        <v>8.4940704332172406E-6</v>
      </c>
      <c r="EC16" s="5">
        <v>0.104147719327711</v>
      </c>
      <c r="ED16" s="71">
        <v>8.4940704332172406E-6</v>
      </c>
      <c r="EE16" s="5">
        <v>0.104156213398144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0.53951354240327098</v>
      </c>
      <c r="EL16" s="5">
        <v>0.16691679357491901</v>
      </c>
      <c r="EM16" s="5">
        <v>0</v>
      </c>
      <c r="EN16" s="5">
        <v>0</v>
      </c>
      <c r="EO16" s="5">
        <v>0</v>
      </c>
      <c r="EP16" s="5">
        <v>5.6680496456018696</v>
      </c>
      <c r="EQ16" s="5">
        <v>0</v>
      </c>
      <c r="ER16" s="5">
        <v>0</v>
      </c>
      <c r="ES16" s="5">
        <v>0</v>
      </c>
      <c r="ET16" s="5">
        <v>5.0735299836000003</v>
      </c>
      <c r="EU16" s="5">
        <v>0</v>
      </c>
      <c r="EV16" s="5">
        <v>0</v>
      </c>
      <c r="EW16" s="71">
        <v>8.8817841970012504E-16</v>
      </c>
      <c r="EX16" s="5">
        <v>0</v>
      </c>
      <c r="EY16" s="5">
        <v>0.416666666500002</v>
      </c>
      <c r="EZ16" s="5">
        <v>0</v>
      </c>
      <c r="FA16" s="71">
        <v>3.5527136788005001E-15</v>
      </c>
      <c r="FB16" s="5">
        <v>0</v>
      </c>
      <c r="FC16" s="5">
        <v>0</v>
      </c>
      <c r="FD16" s="71">
        <v>2.3847226255091498E-6</v>
      </c>
      <c r="FE16" s="71">
        <v>2.3847226255091498E-6</v>
      </c>
      <c r="FF16" s="71">
        <v>5.9861193488219806E-8</v>
      </c>
      <c r="FG16" s="71">
        <v>2.3847226255091498E-6</v>
      </c>
      <c r="FH16" s="71">
        <v>6.4568100288653298E-7</v>
      </c>
      <c r="FI16" s="71">
        <v>6.15866317665858E-7</v>
      </c>
      <c r="FJ16" s="71">
        <v>6.4568100288653298E-7</v>
      </c>
      <c r="FK16" s="71">
        <v>2.2115629350061201E-7</v>
      </c>
      <c r="FL16" s="5">
        <v>2.4991206531710299E-4</v>
      </c>
      <c r="FM16" s="71">
        <v>-3.3973257173111503E-5</v>
      </c>
      <c r="FN16" s="71">
        <v>3.2122561893642802E-7</v>
      </c>
      <c r="FO16" s="71">
        <v>3.4294482792047897E-5</v>
      </c>
      <c r="FP16" s="71">
        <v>-1.81560166280838E-6</v>
      </c>
      <c r="FQ16" s="71">
        <v>6.6073358703371396E-6</v>
      </c>
      <c r="FR16" s="71">
        <v>8.4229375331455202E-6</v>
      </c>
      <c r="FS16" s="5">
        <v>3.6738</v>
      </c>
      <c r="FT16" s="5">
        <v>0</v>
      </c>
      <c r="FU16" s="5">
        <v>0</v>
      </c>
      <c r="FV16" s="5">
        <v>0.53951354240327098</v>
      </c>
      <c r="FW16" s="5">
        <v>0.16691679357491901</v>
      </c>
      <c r="FX16" s="5">
        <v>0</v>
      </c>
      <c r="FY16" s="5">
        <v>0</v>
      </c>
      <c r="FZ16" s="5">
        <v>0.58659001648016496</v>
      </c>
      <c r="GA16" s="5">
        <v>0.19961632364667101</v>
      </c>
      <c r="GB16" s="5">
        <v>0</v>
      </c>
      <c r="GC16" s="5">
        <v>0</v>
      </c>
      <c r="GD16" s="5">
        <v>0</v>
      </c>
      <c r="GE16" s="5">
        <v>4.3319503406981203</v>
      </c>
      <c r="GF16" s="71">
        <v>2.2204460492503101E-16</v>
      </c>
      <c r="GG16" s="71">
        <v>2.2204460492503101E-16</v>
      </c>
      <c r="GH16" s="5">
        <v>0</v>
      </c>
      <c r="GI16" s="5">
        <v>0.83333333300000201</v>
      </c>
      <c r="GJ16" s="5">
        <v>0</v>
      </c>
      <c r="GK16" s="71">
        <v>2.7755575615628901E-17</v>
      </c>
      <c r="GL16" s="5">
        <v>0</v>
      </c>
      <c r="GM16" s="71">
        <v>1.7763568394002501E-15</v>
      </c>
      <c r="GN16" s="5">
        <v>0.416666666500001</v>
      </c>
      <c r="GO16" s="71">
        <v>1.11022302462515E-16</v>
      </c>
      <c r="GP16" s="71">
        <v>1.7763568394002501E-15</v>
      </c>
      <c r="GQ16" s="5">
        <v>0</v>
      </c>
      <c r="GR16" s="5">
        <v>0</v>
      </c>
      <c r="GS16" s="71">
        <v>6.3317729296130597E-5</v>
      </c>
      <c r="GT16" s="71">
        <v>6.3317729296130597E-5</v>
      </c>
      <c r="GU16" s="71">
        <v>6.3317729296130597E-5</v>
      </c>
      <c r="GV16" s="71">
        <v>6.1061548656482501E-5</v>
      </c>
      <c r="GW16" s="71">
        <v>5.5955125489726101E-6</v>
      </c>
      <c r="GX16" s="71">
        <v>5.5955125489726101E-6</v>
      </c>
      <c r="GY16" s="71">
        <v>4.84019650204281E-6</v>
      </c>
      <c r="GZ16" s="71">
        <v>2.5778570088119601E-5</v>
      </c>
      <c r="HA16" s="71">
        <v>7.2297079989347399E-9</v>
      </c>
      <c r="HB16" s="71">
        <v>1.77947676828987E-6</v>
      </c>
      <c r="HC16" s="5">
        <v>2.64280869637232E-4</v>
      </c>
      <c r="HD16" s="5">
        <v>2.6250139286894202E-4</v>
      </c>
      <c r="HE16" s="71">
        <v>2.2025098064199499E-6</v>
      </c>
      <c r="HF16" s="71">
        <v>2.8102977350514101E-5</v>
      </c>
      <c r="HG16" s="71">
        <v>2.5900467544094199E-5</v>
      </c>
      <c r="HH16" s="5">
        <v>0</v>
      </c>
      <c r="HI16" s="5">
        <v>0</v>
      </c>
      <c r="HJ16" s="5">
        <v>0</v>
      </c>
      <c r="HK16" s="5">
        <v>0</v>
      </c>
      <c r="HL16" s="5">
        <v>5.6680496456018696</v>
      </c>
      <c r="HM16" s="71">
        <v>2.2204460492503101E-16</v>
      </c>
      <c r="HN16" s="71">
        <v>2.2204460492503101E-16</v>
      </c>
      <c r="HO16" s="5">
        <v>0</v>
      </c>
      <c r="HP16" s="5">
        <v>5.0735299836000003</v>
      </c>
      <c r="HQ16" s="5">
        <v>0</v>
      </c>
      <c r="HR16" s="71">
        <v>2.7755575615628901E-17</v>
      </c>
      <c r="HS16" s="71">
        <v>8.8817841970012504E-16</v>
      </c>
      <c r="HT16" s="71">
        <v>1.7763568394002501E-15</v>
      </c>
      <c r="HU16" s="5">
        <v>0.416666666500002</v>
      </c>
      <c r="HV16" s="71">
        <v>1.11022302462515E-16</v>
      </c>
      <c r="HW16" s="71">
        <v>3.5527136788005001E-15</v>
      </c>
      <c r="HX16" s="5">
        <v>0</v>
      </c>
      <c r="HY16" s="5">
        <v>0</v>
      </c>
      <c r="HZ16" s="71">
        <v>6.3317729296130597E-5</v>
      </c>
      <c r="IA16" s="71">
        <v>6.3317729296130597E-5</v>
      </c>
      <c r="IB16" s="71">
        <v>6.3317729296130597E-5</v>
      </c>
      <c r="IC16" s="71">
        <v>6.1061548656482501E-5</v>
      </c>
      <c r="ID16" s="71">
        <v>5.5955125489726101E-6</v>
      </c>
      <c r="IE16" s="71">
        <v>5.5955125489726101E-6</v>
      </c>
      <c r="IF16" s="71">
        <v>4.84019650204281E-6</v>
      </c>
      <c r="IG16" s="71">
        <v>2.5778570088119601E-5</v>
      </c>
      <c r="IH16" s="5">
        <v>2.4991206531710299E-4</v>
      </c>
      <c r="II16" s="5">
        <v>3049</v>
      </c>
      <c r="IJ16" s="5">
        <v>2312</v>
      </c>
      <c r="IK16" s="5">
        <v>503</v>
      </c>
      <c r="IL16" s="5">
        <v>439</v>
      </c>
      <c r="IM16" s="5">
        <v>64</v>
      </c>
      <c r="IN16" s="5">
        <v>439</v>
      </c>
      <c r="IO16" s="5">
        <v>0</v>
      </c>
      <c r="IP16" s="5">
        <v>121</v>
      </c>
      <c r="IQ16" s="5">
        <v>479</v>
      </c>
      <c r="IR16" s="5">
        <v>2192</v>
      </c>
      <c r="IS16" s="5">
        <v>1435</v>
      </c>
      <c r="IT16" s="5">
        <v>322</v>
      </c>
      <c r="IU16" s="5">
        <v>201</v>
      </c>
      <c r="IV16" s="5">
        <v>857</v>
      </c>
      <c r="IW16" s="5">
        <v>84</v>
      </c>
      <c r="IX16" s="5">
        <v>0</v>
      </c>
      <c r="IY16" s="5">
        <v>0</v>
      </c>
      <c r="IZ16" s="5">
        <v>773</v>
      </c>
      <c r="JA16" s="71">
        <v>7.1709149871423906E-5</v>
      </c>
      <c r="JB16" s="71">
        <v>1.6651858775307201E-5</v>
      </c>
      <c r="JC16" s="71">
        <v>7.1709149871423906E-5</v>
      </c>
      <c r="JD16" s="71">
        <v>6.03261835756541E-5</v>
      </c>
      <c r="JE16" s="71">
        <v>1.6651858775307201E-5</v>
      </c>
      <c r="JF16" s="71">
        <v>1.1032408937960901E-5</v>
      </c>
      <c r="JG16" s="5">
        <v>0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3.5788255878446101E-3</v>
      </c>
      <c r="JN16" s="5">
        <v>3.57861023998521E-3</v>
      </c>
      <c r="JO16" s="5">
        <v>4.5113560951381802E-4</v>
      </c>
      <c r="JP16" s="5">
        <v>4.4944571977774601E-4</v>
      </c>
      <c r="JQ16" s="71">
        <v>-3.2193780404821598E-5</v>
      </c>
      <c r="JR16" s="5">
        <v>2.6460209525616798E-4</v>
      </c>
      <c r="JS16" s="5">
        <v>2.9679587566098999E-4</v>
      </c>
      <c r="JT16" s="71">
        <v>3.8690814361157298E-7</v>
      </c>
      <c r="JU16" s="71">
        <v>3.4710313220851299E-5</v>
      </c>
      <c r="JV16" s="71">
        <v>3.4323405077239699E-5</v>
      </c>
      <c r="JW16" s="5">
        <v>3.6738</v>
      </c>
      <c r="JX16" s="5">
        <v>3096926.43029417</v>
      </c>
      <c r="JY16" s="5">
        <v>6185612.8373332899</v>
      </c>
      <c r="JZ16" s="5">
        <v>0</v>
      </c>
      <c r="KA16" s="5">
        <v>0</v>
      </c>
      <c r="KB16" s="5" t="s">
        <v>318</v>
      </c>
      <c r="KC16" s="5">
        <v>1</v>
      </c>
      <c r="KD16" s="5" t="s">
        <v>569</v>
      </c>
      <c r="KF16" s="5" t="s">
        <v>570</v>
      </c>
      <c r="KG16" s="5" t="s">
        <v>526</v>
      </c>
      <c r="KH16" s="5" t="s">
        <v>320</v>
      </c>
      <c r="KI16" s="5">
        <v>4</v>
      </c>
      <c r="KL16" s="5">
        <v>1</v>
      </c>
      <c r="KM16" s="5">
        <v>1</v>
      </c>
      <c r="KP16" s="5">
        <v>2</v>
      </c>
      <c r="KW16" s="5" t="s">
        <v>321</v>
      </c>
      <c r="LB16" s="5">
        <v>1</v>
      </c>
      <c r="LC16" s="5" t="s">
        <v>318</v>
      </c>
      <c r="LD16" s="5" t="s">
        <v>322</v>
      </c>
      <c r="LE16" s="5">
        <v>0</v>
      </c>
      <c r="LF16" s="5">
        <v>1</v>
      </c>
      <c r="LG16" s="5">
        <v>1</v>
      </c>
    </row>
    <row r="17" spans="1:319" x14ac:dyDescent="0.2">
      <c r="A17" s="5" t="s">
        <v>1452</v>
      </c>
      <c r="B17" s="73" t="s">
        <v>1507</v>
      </c>
      <c r="C17" s="5" t="s">
        <v>1453</v>
      </c>
      <c r="D17" s="5" t="s">
        <v>348</v>
      </c>
      <c r="E17" s="5">
        <v>9</v>
      </c>
      <c r="F17" s="73" t="s">
        <v>997</v>
      </c>
      <c r="G17" s="29">
        <v>16793530.4000348</v>
      </c>
      <c r="H17" s="29">
        <v>16534983.3044487</v>
      </c>
      <c r="I17" s="74">
        <v>16793530.4000348</v>
      </c>
      <c r="J17" s="77">
        <v>44810.559027777781</v>
      </c>
      <c r="K17" s="29">
        <v>16793530.4000348</v>
      </c>
      <c r="L17" s="5" t="s">
        <v>450</v>
      </c>
      <c r="M17" s="5">
        <v>1</v>
      </c>
      <c r="N17" s="5" t="s">
        <v>1454</v>
      </c>
      <c r="O17" s="5" t="s">
        <v>329</v>
      </c>
      <c r="R17" s="5">
        <v>4450</v>
      </c>
      <c r="S17" s="5">
        <v>2225</v>
      </c>
      <c r="U17" s="5">
        <v>0</v>
      </c>
      <c r="V17" s="5">
        <v>273.48139858245798</v>
      </c>
      <c r="W17" s="5">
        <v>0</v>
      </c>
      <c r="X17" s="5" t="s">
        <v>1622</v>
      </c>
      <c r="AG17" s="5">
        <v>0</v>
      </c>
      <c r="AH17" s="5">
        <v>0</v>
      </c>
      <c r="AL17" s="5">
        <v>2</v>
      </c>
      <c r="AM17" s="5">
        <v>13</v>
      </c>
      <c r="AU17" s="5">
        <v>483</v>
      </c>
      <c r="AV17" s="5" t="b">
        <v>1</v>
      </c>
      <c r="AW17" s="5">
        <v>0</v>
      </c>
      <c r="AY17" s="5">
        <v>16793530.400034901</v>
      </c>
      <c r="BA17" s="5">
        <v>16793530.4000348</v>
      </c>
      <c r="BB17" s="5">
        <v>0</v>
      </c>
      <c r="BC17" s="5">
        <v>99.360540026930494</v>
      </c>
      <c r="BD17" s="5">
        <v>16862758.6608514</v>
      </c>
      <c r="BE17" s="5">
        <v>69124.600267836402</v>
      </c>
      <c r="BF17" s="5">
        <v>4.2000087201896799</v>
      </c>
      <c r="BG17" s="5">
        <v>0.1</v>
      </c>
      <c r="BH17" s="5">
        <v>0</v>
      </c>
      <c r="BI17" s="5">
        <v>1</v>
      </c>
      <c r="BJ17" s="5">
        <v>1</v>
      </c>
      <c r="BK17" s="5">
        <v>439</v>
      </c>
      <c r="BL17" s="5">
        <v>706</v>
      </c>
      <c r="BM17" s="5">
        <v>42</v>
      </c>
      <c r="BN17" s="5">
        <v>92</v>
      </c>
      <c r="BO17" s="5">
        <v>0</v>
      </c>
      <c r="BP17" s="5">
        <v>3485</v>
      </c>
      <c r="BQ17" s="5">
        <v>1</v>
      </c>
      <c r="BR17" s="5">
        <v>1</v>
      </c>
      <c r="BS17" s="5">
        <v>0</v>
      </c>
      <c r="BT17" s="5">
        <v>1454</v>
      </c>
      <c r="BU17" s="5">
        <v>0</v>
      </c>
      <c r="BV17" s="5">
        <v>976717</v>
      </c>
      <c r="BW17" s="5">
        <v>0</v>
      </c>
      <c r="BX17" s="5">
        <v>596185</v>
      </c>
      <c r="BY17" s="5">
        <v>0</v>
      </c>
      <c r="BZ17" s="5">
        <v>111250</v>
      </c>
      <c r="CA17" s="5">
        <v>0</v>
      </c>
      <c r="CB17" s="5">
        <v>7846601</v>
      </c>
      <c r="CC17" s="5">
        <v>0</v>
      </c>
      <c r="CD17" s="5">
        <v>0</v>
      </c>
      <c r="CE17" s="5">
        <v>0</v>
      </c>
      <c r="CF17" s="5">
        <v>3236297</v>
      </c>
      <c r="CG17" s="5">
        <v>440</v>
      </c>
      <c r="CH17" s="5">
        <v>42</v>
      </c>
      <c r="CI17" s="5">
        <v>1</v>
      </c>
      <c r="CJ17" s="5">
        <v>0</v>
      </c>
      <c r="CK17" s="5">
        <v>0</v>
      </c>
      <c r="CL17" s="5">
        <v>0</v>
      </c>
      <c r="CM17" s="5">
        <v>483</v>
      </c>
      <c r="CN17" s="5">
        <v>0</v>
      </c>
      <c r="CO17" s="5" t="s">
        <v>1623</v>
      </c>
      <c r="CQ17" s="5">
        <v>8395612.3384548295</v>
      </c>
      <c r="CR17" s="5">
        <v>8397918.0615800507</v>
      </c>
      <c r="CS17" s="5">
        <v>0</v>
      </c>
      <c r="CT17" s="5">
        <v>0</v>
      </c>
      <c r="CU17" s="5">
        <v>0.62745550626576796</v>
      </c>
      <c r="CV17" s="5">
        <v>98.733084520664704</v>
      </c>
      <c r="CW17" s="5">
        <v>0.151323609040459</v>
      </c>
      <c r="CX17" s="5">
        <v>66.085825241128703</v>
      </c>
      <c r="CY17" s="5">
        <v>66.237148850169106</v>
      </c>
      <c r="CZ17" s="5">
        <v>0.47613189722530802</v>
      </c>
      <c r="DA17" s="5">
        <v>32.647259279536001</v>
      </c>
      <c r="DB17" s="5">
        <v>33.123391176761302</v>
      </c>
      <c r="DC17" s="5">
        <v>8431381.37768743</v>
      </c>
      <c r="DD17" s="5">
        <v>8431377.2831640299</v>
      </c>
      <c r="DE17" s="5">
        <v>35764.111777100901</v>
      </c>
      <c r="DF17" s="5">
        <v>33360.488490735399</v>
      </c>
      <c r="DG17" s="5">
        <v>33340.7784438569</v>
      </c>
      <c r="DH17" s="5">
        <v>33137.198228652502</v>
      </c>
      <c r="DI17" s="5">
        <v>66477.976672509496</v>
      </c>
      <c r="DJ17" s="5">
        <v>223.33333324399999</v>
      </c>
      <c r="DK17" s="5">
        <v>223.29026208296801</v>
      </c>
      <c r="DL17" s="5">
        <v>446.62359532696797</v>
      </c>
      <c r="DM17" s="5">
        <v>5</v>
      </c>
      <c r="DN17" s="5">
        <v>0</v>
      </c>
      <c r="DO17" s="5">
        <v>5</v>
      </c>
      <c r="DP17" s="5">
        <v>2195</v>
      </c>
      <c r="DQ17" s="5">
        <v>0</v>
      </c>
      <c r="DR17" s="5">
        <v>2195</v>
      </c>
      <c r="DS17" s="5">
        <v>4.2</v>
      </c>
      <c r="DT17" s="71">
        <v>8.72018968154275E-6</v>
      </c>
      <c r="DU17" s="71">
        <v>8.72018968154275E-6</v>
      </c>
      <c r="DV17" s="5">
        <v>0</v>
      </c>
      <c r="DW17" s="71">
        <v>8.72018968154275E-6</v>
      </c>
      <c r="DX17" s="5">
        <v>4.2</v>
      </c>
      <c r="DY17" s="5">
        <v>0</v>
      </c>
      <c r="DZ17" s="5">
        <v>4.2</v>
      </c>
      <c r="EA17" s="5">
        <v>0.1</v>
      </c>
      <c r="EB17" s="5">
        <v>0</v>
      </c>
      <c r="EC17" s="5">
        <v>0</v>
      </c>
      <c r="ED17" s="5">
        <v>0</v>
      </c>
      <c r="EE17" s="5">
        <v>0</v>
      </c>
      <c r="EF17" s="5">
        <v>0.1</v>
      </c>
      <c r="EG17" s="5">
        <v>0</v>
      </c>
      <c r="EH17" s="5">
        <v>0.1</v>
      </c>
      <c r="EI17" s="5">
        <v>0</v>
      </c>
      <c r="EJ17" s="5">
        <v>0</v>
      </c>
      <c r="EK17" s="5">
        <v>0.25151918950570701</v>
      </c>
      <c r="EL17" s="5">
        <v>0.13007673141680001</v>
      </c>
      <c r="EM17" s="71">
        <v>9.9898413950416599E-5</v>
      </c>
      <c r="EN17" s="5">
        <v>0</v>
      </c>
      <c r="EO17" s="5">
        <v>0</v>
      </c>
      <c r="EP17" s="5">
        <v>9.1129304056339802</v>
      </c>
      <c r="EQ17" s="71">
        <v>9.8725869927688005E-5</v>
      </c>
      <c r="ER17" s="71">
        <v>9.8925598011168002E-5</v>
      </c>
      <c r="ES17" s="5">
        <v>0</v>
      </c>
      <c r="ET17" s="5">
        <v>2.5652196344</v>
      </c>
      <c r="EU17" s="71">
        <v>9.8992549590448594E-5</v>
      </c>
      <c r="EV17" s="71">
        <v>9.8998142410060107E-5</v>
      </c>
      <c r="EW17" s="71">
        <v>9.8971211229148496E-5</v>
      </c>
      <c r="EX17" s="71">
        <v>9.8989680834549095E-5</v>
      </c>
      <c r="EY17" s="5">
        <v>0.41666664344316001</v>
      </c>
      <c r="EZ17" s="5">
        <v>0</v>
      </c>
      <c r="FA17" s="5">
        <v>0</v>
      </c>
      <c r="FB17" s="71">
        <v>6.9169231876387003E-5</v>
      </c>
      <c r="FC17" s="71">
        <v>9.9990000000000003E-6</v>
      </c>
      <c r="FD17" s="71">
        <v>1.1943492921929399E-6</v>
      </c>
      <c r="FE17" s="71">
        <v>1.1943492921929399E-6</v>
      </c>
      <c r="FF17" s="71">
        <v>1.1943492921929399E-6</v>
      </c>
      <c r="FG17" s="71">
        <v>1.17938533585743E-6</v>
      </c>
      <c r="FH17" s="71">
        <v>1.3173607760208401E-7</v>
      </c>
      <c r="FI17" s="71">
        <v>6.1876632706514503E-8</v>
      </c>
      <c r="FJ17" s="71">
        <v>1.3173607760208401E-7</v>
      </c>
      <c r="FK17" s="5">
        <v>0</v>
      </c>
      <c r="FL17" s="5">
        <v>0</v>
      </c>
      <c r="FM17" s="71">
        <v>-2.0824449677148699E-6</v>
      </c>
      <c r="FN17" s="71">
        <v>1.81556890063713E-6</v>
      </c>
      <c r="FO17" s="71">
        <v>3.8980138683520003E-6</v>
      </c>
      <c r="FP17" s="71">
        <v>-1.14456773372875E-7</v>
      </c>
      <c r="FQ17" s="71">
        <v>8.5071326791949303E-7</v>
      </c>
      <c r="FR17" s="71">
        <v>9.6517004129236798E-7</v>
      </c>
      <c r="FS17" s="5">
        <v>0.70000000019999997</v>
      </c>
      <c r="FT17" s="5">
        <v>0</v>
      </c>
      <c r="FU17" s="5">
        <v>0</v>
      </c>
      <c r="FV17" s="5">
        <v>0.25151918950570701</v>
      </c>
      <c r="FW17" s="5">
        <v>0.13007673141680001</v>
      </c>
      <c r="FX17" s="71">
        <v>9.9898413950416599E-5</v>
      </c>
      <c r="FY17" s="5">
        <v>0</v>
      </c>
      <c r="FZ17" s="5">
        <v>1.2493669298340599</v>
      </c>
      <c r="GA17" s="5">
        <v>0.12684575994549799</v>
      </c>
      <c r="GB17" s="71">
        <v>9.9010991999826103E-5</v>
      </c>
      <c r="GC17" s="5">
        <v>0</v>
      </c>
      <c r="GD17" s="5">
        <v>0</v>
      </c>
      <c r="GE17" s="5">
        <v>8.9168679334667296</v>
      </c>
      <c r="GF17" s="5">
        <v>0</v>
      </c>
      <c r="GG17" s="71">
        <v>4.4408920985006202E-16</v>
      </c>
      <c r="GH17" s="5">
        <v>0</v>
      </c>
      <c r="GI17" s="5">
        <v>0.833432443900052</v>
      </c>
      <c r="GJ17" s="71">
        <v>9.9000000000515302E-5</v>
      </c>
      <c r="GK17" s="71">
        <v>9.9000000000071199E-5</v>
      </c>
      <c r="GL17" s="71">
        <v>9.91109000523238E-5</v>
      </c>
      <c r="GM17" s="71">
        <v>9.9063992272441199E-5</v>
      </c>
      <c r="GN17" s="5">
        <v>0.41666668034883902</v>
      </c>
      <c r="GO17" s="71">
        <v>9.8037979956444505E-9</v>
      </c>
      <c r="GP17" s="71">
        <v>1.3848839852670299E-8</v>
      </c>
      <c r="GQ17" s="71">
        <v>9.8999999999627096E-5</v>
      </c>
      <c r="GR17" s="5">
        <v>0</v>
      </c>
      <c r="GS17" s="5">
        <v>0.85511963243176803</v>
      </c>
      <c r="GT17" s="5">
        <v>0.42031834550665698</v>
      </c>
      <c r="GU17" s="5">
        <v>0.42031834550665698</v>
      </c>
      <c r="GV17" s="5">
        <v>0.39862977914397502</v>
      </c>
      <c r="GW17" s="5">
        <v>0.85511963243176803</v>
      </c>
      <c r="GX17" s="5">
        <v>0.85511963243176803</v>
      </c>
      <c r="GY17" s="5">
        <v>0.85467115542514605</v>
      </c>
      <c r="GZ17" s="71">
        <v>2.1035844065764298E-5</v>
      </c>
      <c r="HA17" s="5">
        <v>0</v>
      </c>
      <c r="HB17" s="71">
        <v>-9.6071749921962601E-6</v>
      </c>
      <c r="HC17" s="5">
        <v>1.9107996825947101E-4</v>
      </c>
      <c r="HD17" s="5">
        <v>2.00687143251668E-4</v>
      </c>
      <c r="HE17" s="71">
        <v>-3.75504417457478E-6</v>
      </c>
      <c r="HF17" s="5">
        <v>3.9463742951809002E-4</v>
      </c>
      <c r="HG17" s="5">
        <v>3.9839247369266503E-4</v>
      </c>
      <c r="HH17" s="5">
        <v>0.93100000000000005</v>
      </c>
      <c r="HI17" s="5">
        <v>0</v>
      </c>
      <c r="HJ17" s="5">
        <v>0</v>
      </c>
      <c r="HK17" s="5">
        <v>0</v>
      </c>
      <c r="HL17" s="5">
        <v>9.1129304056339802</v>
      </c>
      <c r="HM17" s="71">
        <v>9.8725869927688005E-5</v>
      </c>
      <c r="HN17" s="71">
        <v>9.8925598011168002E-5</v>
      </c>
      <c r="HO17" s="5">
        <v>0</v>
      </c>
      <c r="HP17" s="5">
        <v>2.5652196344</v>
      </c>
      <c r="HQ17" s="71">
        <v>9.9000000000515302E-5</v>
      </c>
      <c r="HR17" s="71">
        <v>9.9000000000071199E-5</v>
      </c>
      <c r="HS17" s="71">
        <v>9.91109000523238E-5</v>
      </c>
      <c r="HT17" s="71">
        <v>9.9063992272441199E-5</v>
      </c>
      <c r="HU17" s="5">
        <v>0.41666664344316001</v>
      </c>
      <c r="HV17" s="71">
        <v>9.8037979956444505E-9</v>
      </c>
      <c r="HW17" s="71">
        <v>1.3848839852670299E-8</v>
      </c>
      <c r="HX17" s="71">
        <v>9.8999999999627096E-5</v>
      </c>
      <c r="HY17" s="71">
        <v>9.9990000000000003E-6</v>
      </c>
      <c r="HZ17" s="5">
        <v>0.85511963243176803</v>
      </c>
      <c r="IA17" s="5">
        <v>0.42031834550665698</v>
      </c>
      <c r="IB17" s="5">
        <v>0.42031834550665698</v>
      </c>
      <c r="IC17" s="5">
        <v>0.39862977914397502</v>
      </c>
      <c r="ID17" s="5">
        <v>0.85511963243176803</v>
      </c>
      <c r="IE17" s="5">
        <v>0.85511963243176803</v>
      </c>
      <c r="IF17" s="5">
        <v>0.85467115542514605</v>
      </c>
      <c r="IG17" s="71">
        <v>2.1035844065764298E-5</v>
      </c>
      <c r="IH17" s="5">
        <v>0</v>
      </c>
      <c r="II17" s="5">
        <v>5032</v>
      </c>
      <c r="IJ17" s="5">
        <v>3288</v>
      </c>
      <c r="IK17" s="5">
        <v>2225</v>
      </c>
      <c r="IL17" s="5">
        <v>2052</v>
      </c>
      <c r="IM17" s="5">
        <v>173</v>
      </c>
      <c r="IN17" s="5">
        <v>974</v>
      </c>
      <c r="IO17" s="5">
        <v>1078</v>
      </c>
      <c r="IP17" s="5">
        <v>0</v>
      </c>
      <c r="IQ17" s="5">
        <v>707</v>
      </c>
      <c r="IR17" s="5">
        <v>3577</v>
      </c>
      <c r="IS17" s="5">
        <v>3870</v>
      </c>
      <c r="IT17" s="5">
        <v>22</v>
      </c>
      <c r="IU17" s="5">
        <v>22</v>
      </c>
      <c r="IV17" s="5">
        <v>1455</v>
      </c>
      <c r="IW17" s="5">
        <v>1455</v>
      </c>
      <c r="IX17" s="5">
        <v>0</v>
      </c>
      <c r="IY17" s="5">
        <v>0</v>
      </c>
      <c r="IZ17" s="5">
        <v>0</v>
      </c>
      <c r="JA17" s="5">
        <v>1.0752306767613999E-4</v>
      </c>
      <c r="JB17" s="71">
        <v>3.7040757137063401E-6</v>
      </c>
      <c r="JC17" s="5">
        <v>1.0752306767613999E-4</v>
      </c>
      <c r="JD17" s="5">
        <v>1.07284132617735E-4</v>
      </c>
      <c r="JE17" s="71">
        <v>3.7040757137063401E-6</v>
      </c>
      <c r="JF17" s="71">
        <v>3.6547137698406101E-6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1.6518759922820401E-3</v>
      </c>
      <c r="JN17" s="5">
        <v>1.6519145316487801E-3</v>
      </c>
      <c r="JO17" s="5">
        <v>2.4860295072007298E-4</v>
      </c>
      <c r="JP17" s="5">
        <v>2.4757266270642001E-4</v>
      </c>
      <c r="JQ17" s="71">
        <v>-1.16896199599111E-5</v>
      </c>
      <c r="JR17" s="5">
        <v>1.9289553716010801E-4</v>
      </c>
      <c r="JS17" s="5">
        <v>2.0458515712002E-4</v>
      </c>
      <c r="JT17" s="71">
        <v>-3.8695009479476597E-6</v>
      </c>
      <c r="JU17" s="5">
        <v>3.9548814278601E-4</v>
      </c>
      <c r="JV17" s="5">
        <v>3.9935764373395701E-4</v>
      </c>
      <c r="JW17" s="5">
        <v>0.70000000019999997</v>
      </c>
      <c r="JX17" s="5">
        <v>8178650.9052355802</v>
      </c>
      <c r="JY17" s="5">
        <v>16574263.243690399</v>
      </c>
      <c r="JZ17" s="5">
        <v>0</v>
      </c>
      <c r="KA17" s="5">
        <v>0</v>
      </c>
      <c r="KB17" s="5" t="s">
        <v>318</v>
      </c>
      <c r="KC17" s="5">
        <v>0</v>
      </c>
      <c r="KD17" s="5" t="s">
        <v>1624</v>
      </c>
      <c r="KF17" s="5" t="s">
        <v>1625</v>
      </c>
      <c r="KG17" s="5" t="s">
        <v>450</v>
      </c>
      <c r="KH17" s="5" t="s">
        <v>320</v>
      </c>
      <c r="KI17" s="5">
        <v>5</v>
      </c>
      <c r="KL17" s="5">
        <v>1</v>
      </c>
      <c r="KM17" s="5">
        <v>1</v>
      </c>
      <c r="KP17" s="5">
        <v>5</v>
      </c>
      <c r="KW17" s="5" t="s">
        <v>321</v>
      </c>
      <c r="LB17" s="5">
        <v>1</v>
      </c>
      <c r="LC17" s="5" t="s">
        <v>318</v>
      </c>
      <c r="LD17" s="5" t="s">
        <v>322</v>
      </c>
      <c r="LE17" s="5">
        <v>0</v>
      </c>
      <c r="LF17" s="5">
        <v>1</v>
      </c>
      <c r="LG17" s="5">
        <v>1</v>
      </c>
    </row>
    <row r="18" spans="1:319" x14ac:dyDescent="0.2">
      <c r="A18" s="5" t="s">
        <v>528</v>
      </c>
      <c r="B18" s="73" t="s">
        <v>547</v>
      </c>
      <c r="C18" s="5" t="s">
        <v>529</v>
      </c>
      <c r="D18" s="5" t="s">
        <v>348</v>
      </c>
      <c r="E18" s="5">
        <v>29</v>
      </c>
      <c r="F18" s="73" t="s">
        <v>998</v>
      </c>
      <c r="G18" s="29">
        <v>9430816.9492466897</v>
      </c>
      <c r="H18" s="29">
        <v>9198385.3947681207</v>
      </c>
      <c r="I18" s="74">
        <v>9430816.9492466897</v>
      </c>
      <c r="J18" s="77">
        <v>44625.833333333336</v>
      </c>
      <c r="K18" s="29">
        <v>9430816.9492466897</v>
      </c>
      <c r="L18" s="5" t="s">
        <v>462</v>
      </c>
      <c r="M18" s="5">
        <v>1</v>
      </c>
      <c r="N18" s="5" t="s">
        <v>530</v>
      </c>
      <c r="O18" s="5" t="s">
        <v>530</v>
      </c>
      <c r="R18" s="5">
        <v>4652</v>
      </c>
      <c r="S18" s="5">
        <v>2326</v>
      </c>
      <c r="U18" s="5">
        <v>0</v>
      </c>
      <c r="V18" s="5">
        <v>298.983142614364</v>
      </c>
      <c r="W18" s="5">
        <v>0</v>
      </c>
      <c r="X18" s="5" t="s">
        <v>1184</v>
      </c>
      <c r="AG18" s="5">
        <v>0</v>
      </c>
      <c r="AH18" s="5">
        <v>0</v>
      </c>
      <c r="AL18" s="5">
        <v>2</v>
      </c>
      <c r="AM18" s="5">
        <v>9</v>
      </c>
      <c r="AU18" s="5">
        <v>1252</v>
      </c>
      <c r="AV18" s="5" t="b">
        <v>1</v>
      </c>
      <c r="AW18" s="5">
        <v>0</v>
      </c>
      <c r="AY18" s="5">
        <v>9430816.9492467009</v>
      </c>
      <c r="BA18" s="5">
        <v>9430816.9492466897</v>
      </c>
      <c r="BB18" s="5">
        <v>0</v>
      </c>
      <c r="BC18" s="5">
        <v>0.101268773156398</v>
      </c>
      <c r="BD18" s="5">
        <v>9499026.2123406194</v>
      </c>
      <c r="BE18" s="5">
        <v>68152.664122383401</v>
      </c>
      <c r="BF18" s="5">
        <v>56.497702778321397</v>
      </c>
      <c r="BG18" s="5">
        <v>0</v>
      </c>
      <c r="BH18" s="5">
        <v>0</v>
      </c>
      <c r="BI18" s="5">
        <v>9</v>
      </c>
      <c r="BJ18" s="5">
        <v>101</v>
      </c>
      <c r="BK18" s="5">
        <v>369</v>
      </c>
      <c r="BL18" s="5">
        <v>606</v>
      </c>
      <c r="BM18" s="5">
        <v>0</v>
      </c>
      <c r="BN18" s="5">
        <v>30</v>
      </c>
      <c r="BO18" s="5">
        <v>0</v>
      </c>
      <c r="BP18" s="5">
        <v>3501</v>
      </c>
      <c r="BQ18" s="5">
        <v>0</v>
      </c>
      <c r="BR18" s="5">
        <v>0</v>
      </c>
      <c r="BS18" s="5">
        <v>0</v>
      </c>
      <c r="BT18" s="5">
        <v>1447</v>
      </c>
      <c r="BU18" s="5">
        <v>608</v>
      </c>
      <c r="BV18" s="5">
        <v>1072259</v>
      </c>
      <c r="BW18" s="5">
        <v>266</v>
      </c>
      <c r="BX18" s="5">
        <v>572094</v>
      </c>
      <c r="BY18" s="5">
        <v>0</v>
      </c>
      <c r="BZ18" s="5">
        <v>69780</v>
      </c>
      <c r="CA18" s="5">
        <v>0</v>
      </c>
      <c r="CB18" s="5">
        <v>8142286</v>
      </c>
      <c r="CC18" s="5">
        <v>0</v>
      </c>
      <c r="CD18" s="5">
        <v>0</v>
      </c>
      <c r="CE18" s="5">
        <v>0</v>
      </c>
      <c r="CF18" s="5">
        <v>3364565</v>
      </c>
      <c r="CG18" s="5">
        <v>378</v>
      </c>
      <c r="CH18" s="5">
        <v>0</v>
      </c>
      <c r="CI18" s="5">
        <v>0</v>
      </c>
      <c r="CJ18" s="5">
        <v>874</v>
      </c>
      <c r="CK18" s="5">
        <v>0</v>
      </c>
      <c r="CL18" s="5">
        <v>0</v>
      </c>
      <c r="CM18" s="5">
        <v>378</v>
      </c>
      <c r="CN18" s="5">
        <v>874</v>
      </c>
      <c r="CO18" s="5" t="s">
        <v>615</v>
      </c>
      <c r="CP18" s="5">
        <v>9430778.2967029493</v>
      </c>
      <c r="CQ18" s="5">
        <v>4714381.8567328202</v>
      </c>
      <c r="CR18" s="5">
        <v>4716435.09251385</v>
      </c>
      <c r="CS18" s="5">
        <v>0</v>
      </c>
      <c r="CT18" s="5">
        <v>0</v>
      </c>
      <c r="CU18" s="5">
        <v>3.7602224307560397E-2</v>
      </c>
      <c r="CV18" s="5">
        <v>6.3666548848838003E-2</v>
      </c>
      <c r="CW18" s="5">
        <v>1.7363524280324501E-2</v>
      </c>
      <c r="CX18" s="5">
        <v>3.8342142039859799E-2</v>
      </c>
      <c r="CY18" s="5">
        <v>5.5705666320184401E-2</v>
      </c>
      <c r="CZ18" s="5">
        <v>2.0238700027235899E-2</v>
      </c>
      <c r="DA18" s="5">
        <v>2.53244068089781E-2</v>
      </c>
      <c r="DB18" s="5">
        <v>4.5563106836214E-2</v>
      </c>
      <c r="DC18" s="5">
        <v>4749557.4757459899</v>
      </c>
      <c r="DD18" s="5">
        <v>4749468.7365946304</v>
      </c>
      <c r="DE18" s="5">
        <v>35150.994550199299</v>
      </c>
      <c r="DF18" s="5">
        <v>33001.669572184102</v>
      </c>
      <c r="DG18" s="5">
        <v>33055.994550281299</v>
      </c>
      <c r="DH18" s="5">
        <v>32794.704825920402</v>
      </c>
      <c r="DI18" s="5">
        <v>65850.699376201694</v>
      </c>
      <c r="DJ18" s="5">
        <v>204.99999991799999</v>
      </c>
      <c r="DK18" s="5">
        <v>205.08598444075099</v>
      </c>
      <c r="DL18" s="5">
        <v>410.08598435875098</v>
      </c>
      <c r="DM18" s="5">
        <v>45</v>
      </c>
      <c r="DN18" s="5">
        <v>1.30696474634565</v>
      </c>
      <c r="DO18" s="5">
        <v>46.306964746345599</v>
      </c>
      <c r="DP18" s="5">
        <v>1845</v>
      </c>
      <c r="DQ18" s="5">
        <v>0.57179707652622502</v>
      </c>
      <c r="DR18" s="5">
        <v>1845.5717970765199</v>
      </c>
      <c r="DS18" s="5">
        <v>24.586860737199402</v>
      </c>
      <c r="DT18" s="5">
        <v>31.910842041121999</v>
      </c>
      <c r="DU18" s="5">
        <v>56.497702778321397</v>
      </c>
      <c r="DV18" s="5">
        <v>24.586860737199402</v>
      </c>
      <c r="DW18" s="5">
        <v>31.910842041121999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0.17197343514381699</v>
      </c>
      <c r="EL18" s="5">
        <v>0.14780231683511599</v>
      </c>
      <c r="EM18" s="71">
        <v>8.9991563560154394E-5</v>
      </c>
      <c r="EN18" s="5">
        <v>0</v>
      </c>
      <c r="EO18" s="71">
        <v>9.9991777196235398E-11</v>
      </c>
      <c r="EP18" s="5">
        <v>4.3356884570490504</v>
      </c>
      <c r="EQ18" s="71">
        <v>8.5242733688954298E-5</v>
      </c>
      <c r="ER18" s="71">
        <v>8.7859023440427496E-5</v>
      </c>
      <c r="ES18" s="5">
        <v>0</v>
      </c>
      <c r="ET18" s="5">
        <v>6.2118666222999996</v>
      </c>
      <c r="EU18" s="71">
        <v>8.9901294288985398E-5</v>
      </c>
      <c r="EV18" s="71">
        <v>8.9987106748478903E-5</v>
      </c>
      <c r="EW18" s="71">
        <v>8.9783222342099096E-5</v>
      </c>
      <c r="EX18" s="71">
        <v>8.9964660840546803E-5</v>
      </c>
      <c r="EY18" s="5">
        <v>0.41675459611049498</v>
      </c>
      <c r="EZ18" s="5">
        <v>0</v>
      </c>
      <c r="FA18" s="71">
        <v>8.7929610494974497E-5</v>
      </c>
      <c r="FB18" s="71">
        <v>8.5543093856443793E-5</v>
      </c>
      <c r="FC18" s="5">
        <v>0</v>
      </c>
      <c r="FD18" s="71">
        <v>1.01904961025134E-7</v>
      </c>
      <c r="FE18" s="71">
        <v>1.01904961025134E-7</v>
      </c>
      <c r="FF18" s="71">
        <v>3.68514684739862E-9</v>
      </c>
      <c r="FG18" s="71">
        <v>1.01904961025134E-7</v>
      </c>
      <c r="FH18" s="71">
        <v>1.4024775563115099E-8</v>
      </c>
      <c r="FI18" s="71">
        <v>6.3718346154928399E-9</v>
      </c>
      <c r="FJ18" s="71">
        <v>1.4024775563115099E-8</v>
      </c>
      <c r="FK18" s="5">
        <v>5.9000680445372801E-2</v>
      </c>
      <c r="FL18" s="5">
        <v>0</v>
      </c>
      <c r="FM18" s="71">
        <v>-2.1050222929264199E-7</v>
      </c>
      <c r="FN18" s="71">
        <v>1.6181085565667199E-8</v>
      </c>
      <c r="FO18" s="71">
        <v>2.2668331485830899E-7</v>
      </c>
      <c r="FP18" s="71">
        <v>6.7284923385469496E-8</v>
      </c>
      <c r="FQ18" s="71">
        <v>1.37823607416354E-7</v>
      </c>
      <c r="FR18" s="71">
        <v>7.0538684030885004E-8</v>
      </c>
      <c r="FS18" s="5">
        <v>1.24</v>
      </c>
      <c r="FT18" s="5">
        <v>0</v>
      </c>
      <c r="FU18" s="5">
        <v>0</v>
      </c>
      <c r="FV18" s="5">
        <v>0.17197343514381699</v>
      </c>
      <c r="FW18" s="5">
        <v>0.14780231683511599</v>
      </c>
      <c r="FX18" s="71">
        <v>9.7996275175704598E-5</v>
      </c>
      <c r="FY18" s="71">
        <v>9.7974242390552705E-5</v>
      </c>
      <c r="FZ18" s="5">
        <v>0.33993146136517299</v>
      </c>
      <c r="GA18" s="5">
        <v>0.15904787581733501</v>
      </c>
      <c r="GB18" s="71">
        <v>9.7996275175704598E-5</v>
      </c>
      <c r="GC18" s="71">
        <v>9.7974242390552705E-5</v>
      </c>
      <c r="GD18" s="5">
        <v>0</v>
      </c>
      <c r="GE18" s="5">
        <v>12.835332558323</v>
      </c>
      <c r="GF18" s="71">
        <v>9.6829783209176798E-5</v>
      </c>
      <c r="GG18" s="71">
        <v>9.7634459956696896E-5</v>
      </c>
      <c r="GH18" s="5">
        <v>0</v>
      </c>
      <c r="GI18" s="5">
        <v>3.2499025744107799</v>
      </c>
      <c r="GJ18" s="71">
        <v>9.7916588840618601E-5</v>
      </c>
      <c r="GK18" s="71">
        <v>9.7987252743060701E-5</v>
      </c>
      <c r="GL18" s="71">
        <v>9.8886037033452099E-5</v>
      </c>
      <c r="GM18" s="71">
        <v>9.8934901443303803E-5</v>
      </c>
      <c r="GN18" s="5">
        <v>0.41676559372702798</v>
      </c>
      <c r="GO18" s="71">
        <v>9.8834943123460306E-5</v>
      </c>
      <c r="GP18" s="71">
        <v>9.8927227027978404E-5</v>
      </c>
      <c r="GQ18" s="71">
        <v>9.7597838292884294E-5</v>
      </c>
      <c r="GR18" s="5">
        <v>0</v>
      </c>
      <c r="GS18" s="5">
        <v>1.9701447573283699E-4</v>
      </c>
      <c r="GT18" s="71">
        <v>1.3690827767476299E-5</v>
      </c>
      <c r="GU18" s="71">
        <v>7.4982901265840898E-7</v>
      </c>
      <c r="GV18" s="71">
        <v>1.3690827767476299E-5</v>
      </c>
      <c r="GW18" s="5">
        <v>1.9701447573283699E-4</v>
      </c>
      <c r="GX18" s="71">
        <v>1.3051565215249601E-6</v>
      </c>
      <c r="GY18" s="5">
        <v>1.9701447573283699E-4</v>
      </c>
      <c r="GZ18" s="5">
        <v>0.12994867995370299</v>
      </c>
      <c r="HA18" s="5">
        <v>0</v>
      </c>
      <c r="HB18" s="71">
        <v>-2.5842719879854102E-7</v>
      </c>
      <c r="HC18" s="71">
        <v>2.2732841515376801E-8</v>
      </c>
      <c r="HD18" s="71">
        <v>2.8116004031391798E-7</v>
      </c>
      <c r="HE18" s="71">
        <v>-1.8267016579059699E-7</v>
      </c>
      <c r="HF18" s="71">
        <v>1.38717769435881E-7</v>
      </c>
      <c r="HG18" s="71">
        <v>3.21387935226479E-7</v>
      </c>
      <c r="HH18" s="5">
        <v>0.69</v>
      </c>
      <c r="HI18" s="5">
        <v>0</v>
      </c>
      <c r="HJ18" s="5">
        <v>0</v>
      </c>
      <c r="HK18" s="71">
        <v>9.9991777196235398E-11</v>
      </c>
      <c r="HL18" s="5">
        <v>4.3356884570490504</v>
      </c>
      <c r="HM18" s="71">
        <v>9.6829783209176798E-5</v>
      </c>
      <c r="HN18" s="71">
        <v>9.7634459956696896E-5</v>
      </c>
      <c r="HO18" s="5">
        <v>0</v>
      </c>
      <c r="HP18" s="5">
        <v>6.2118666222999996</v>
      </c>
      <c r="HQ18" s="71">
        <v>9.7916588840618601E-5</v>
      </c>
      <c r="HR18" s="71">
        <v>9.7987252743060701E-5</v>
      </c>
      <c r="HS18" s="71">
        <v>9.8886037033452099E-5</v>
      </c>
      <c r="HT18" s="71">
        <v>9.8934901443303803E-5</v>
      </c>
      <c r="HU18" s="5">
        <v>0.41675459611049498</v>
      </c>
      <c r="HV18" s="71">
        <v>9.8834943123460306E-5</v>
      </c>
      <c r="HW18" s="71">
        <v>9.8927227027978404E-5</v>
      </c>
      <c r="HX18" s="71">
        <v>9.7597838292884294E-5</v>
      </c>
      <c r="HY18" s="5">
        <v>0</v>
      </c>
      <c r="HZ18" s="5">
        <v>1.9701447573283699E-4</v>
      </c>
      <c r="IA18" s="71">
        <v>1.3690827767476299E-5</v>
      </c>
      <c r="IB18" s="71">
        <v>7.4982901265840898E-7</v>
      </c>
      <c r="IC18" s="71">
        <v>1.3690827767476299E-5</v>
      </c>
      <c r="ID18" s="5">
        <v>1.9701447573283699E-4</v>
      </c>
      <c r="IE18" s="71">
        <v>1.3051565215249601E-6</v>
      </c>
      <c r="IF18" s="5">
        <v>1.9701447573283699E-4</v>
      </c>
      <c r="IG18" s="5">
        <v>0.12994867995370299</v>
      </c>
      <c r="IH18" s="5">
        <v>0</v>
      </c>
      <c r="II18" s="5">
        <v>4978</v>
      </c>
      <c r="IJ18" s="5">
        <v>3288</v>
      </c>
      <c r="IK18" s="5">
        <v>2326</v>
      </c>
      <c r="IL18" s="5">
        <v>2197</v>
      </c>
      <c r="IM18" s="5">
        <v>129</v>
      </c>
      <c r="IN18" s="5">
        <v>1040</v>
      </c>
      <c r="IO18" s="5">
        <v>1157</v>
      </c>
      <c r="IP18" s="5">
        <v>0</v>
      </c>
      <c r="IQ18" s="5">
        <v>707</v>
      </c>
      <c r="IR18" s="5">
        <v>3531</v>
      </c>
      <c r="IS18" s="5">
        <v>3871</v>
      </c>
      <c r="IT18" s="5">
        <v>22</v>
      </c>
      <c r="IU18" s="5">
        <v>22</v>
      </c>
      <c r="IV18" s="5">
        <v>1447</v>
      </c>
      <c r="IW18" s="5">
        <v>1444</v>
      </c>
      <c r="IX18" s="5">
        <v>3</v>
      </c>
      <c r="IY18" s="5">
        <v>0</v>
      </c>
      <c r="IZ18" s="5">
        <v>0</v>
      </c>
      <c r="JA18" s="71">
        <v>6.2879016414385495E-5</v>
      </c>
      <c r="JB18" s="71">
        <v>7.6013791432405498E-6</v>
      </c>
      <c r="JC18" s="71">
        <v>5.42778399847954E-5</v>
      </c>
      <c r="JD18" s="71">
        <v>6.2879016414385495E-5</v>
      </c>
      <c r="JE18" s="71">
        <v>7.6013791432405498E-6</v>
      </c>
      <c r="JF18" s="71">
        <v>7.2141332262409802E-6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1.7593728214238299E-3</v>
      </c>
      <c r="JN18" s="5">
        <v>1.7592104764082199E-3</v>
      </c>
      <c r="JO18" s="5">
        <v>2.8287163859320801E-4</v>
      </c>
      <c r="JP18" s="5">
        <v>2.8210123129487202E-4</v>
      </c>
      <c r="JQ18" s="71">
        <v>-4.6892942809118298E-7</v>
      </c>
      <c r="JR18" s="71">
        <v>3.8913927081044E-8</v>
      </c>
      <c r="JS18" s="71">
        <v>5.0784335517222697E-7</v>
      </c>
      <c r="JT18" s="71">
        <v>-1.15385242405128E-7</v>
      </c>
      <c r="JU18" s="71">
        <v>2.7654137685223498E-7</v>
      </c>
      <c r="JV18" s="71">
        <v>3.9192661925736398E-7</v>
      </c>
      <c r="JW18" s="5">
        <v>1.24</v>
      </c>
      <c r="JX18" s="5">
        <v>4714981.3462535404</v>
      </c>
      <c r="JY18" s="5">
        <v>9429363.2029863708</v>
      </c>
      <c r="JZ18" s="5">
        <v>0</v>
      </c>
      <c r="KA18" s="5">
        <v>0</v>
      </c>
      <c r="KB18" s="5" t="s">
        <v>318</v>
      </c>
      <c r="KC18" s="5">
        <v>0</v>
      </c>
      <c r="KD18" s="5" t="s">
        <v>1185</v>
      </c>
      <c r="KF18" s="5" t="s">
        <v>1186</v>
      </c>
      <c r="KG18" s="5" t="s">
        <v>525</v>
      </c>
      <c r="KH18" s="5" t="s">
        <v>320</v>
      </c>
      <c r="KI18" s="5">
        <v>5</v>
      </c>
      <c r="KL18" s="5">
        <v>1</v>
      </c>
      <c r="KM18" s="5">
        <v>1</v>
      </c>
      <c r="KP18" s="5">
        <v>4</v>
      </c>
      <c r="KW18" s="5" t="s">
        <v>321</v>
      </c>
      <c r="LB18" s="5">
        <v>1</v>
      </c>
      <c r="LC18" s="5" t="s">
        <v>318</v>
      </c>
      <c r="LD18" s="5" t="s">
        <v>322</v>
      </c>
      <c r="LE18" s="5">
        <v>0</v>
      </c>
      <c r="LF18" s="5">
        <v>1</v>
      </c>
      <c r="LG18" s="5">
        <v>1</v>
      </c>
    </row>
    <row r="19" spans="1:319" x14ac:dyDescent="0.2">
      <c r="A19" s="5" t="s">
        <v>1452</v>
      </c>
      <c r="B19" s="73" t="s">
        <v>1507</v>
      </c>
      <c r="C19" s="5" t="s">
        <v>1453</v>
      </c>
      <c r="D19" s="5" t="s">
        <v>348</v>
      </c>
      <c r="E19" s="5">
        <v>35</v>
      </c>
      <c r="F19" s="73" t="s">
        <v>999</v>
      </c>
      <c r="G19" s="29">
        <v>9619314.9997287393</v>
      </c>
      <c r="H19" s="29">
        <v>9374063.0758008007</v>
      </c>
      <c r="I19" s="74">
        <v>9619314.9997287393</v>
      </c>
      <c r="J19" s="77">
        <v>44810.556944444441</v>
      </c>
      <c r="K19" s="29">
        <v>9619314.9997287393</v>
      </c>
      <c r="L19" s="5" t="s">
        <v>450</v>
      </c>
      <c r="M19" s="5">
        <v>1</v>
      </c>
      <c r="N19" s="5" t="s">
        <v>1454</v>
      </c>
      <c r="O19" s="5" t="s">
        <v>329</v>
      </c>
      <c r="R19" s="5">
        <v>4652</v>
      </c>
      <c r="S19" s="5">
        <v>2326</v>
      </c>
      <c r="U19" s="5">
        <v>0</v>
      </c>
      <c r="V19" s="5">
        <v>274.880924224853</v>
      </c>
      <c r="W19" s="5">
        <v>0</v>
      </c>
      <c r="X19" s="5" t="s">
        <v>1626</v>
      </c>
      <c r="AG19" s="5">
        <v>0</v>
      </c>
      <c r="AH19" s="5">
        <v>0</v>
      </c>
      <c r="AL19" s="5">
        <v>2</v>
      </c>
      <c r="AM19" s="5">
        <v>11</v>
      </c>
      <c r="AU19" s="5">
        <v>399</v>
      </c>
      <c r="AV19" s="5" t="b">
        <v>1</v>
      </c>
      <c r="AW19" s="5">
        <v>0</v>
      </c>
      <c r="AY19" s="5">
        <v>9619314.9997287299</v>
      </c>
      <c r="BA19" s="5">
        <v>9619314.9997287393</v>
      </c>
      <c r="BB19" s="5">
        <v>0</v>
      </c>
      <c r="BC19" s="5">
        <v>73.672978193749401</v>
      </c>
      <c r="BD19" s="5">
        <v>9689632.1604553908</v>
      </c>
      <c r="BE19" s="5">
        <v>70241.087745707002</v>
      </c>
      <c r="BF19" s="5">
        <v>2.4000027548837202</v>
      </c>
      <c r="BG19" s="5">
        <v>0</v>
      </c>
      <c r="BH19" s="5">
        <v>0</v>
      </c>
      <c r="BI19" s="5">
        <v>9</v>
      </c>
      <c r="BJ19" s="5">
        <v>101</v>
      </c>
      <c r="BK19" s="5">
        <v>366</v>
      </c>
      <c r="BL19" s="5">
        <v>606</v>
      </c>
      <c r="BM19" s="5">
        <v>24</v>
      </c>
      <c r="BN19" s="5">
        <v>36</v>
      </c>
      <c r="BO19" s="5">
        <v>0</v>
      </c>
      <c r="BP19" s="5">
        <v>3500</v>
      </c>
      <c r="BQ19" s="5">
        <v>0</v>
      </c>
      <c r="BR19" s="5">
        <v>0</v>
      </c>
      <c r="BS19" s="5">
        <v>0</v>
      </c>
      <c r="BT19" s="5">
        <v>1447</v>
      </c>
      <c r="BU19" s="5">
        <v>0</v>
      </c>
      <c r="BV19" s="5">
        <v>1065281</v>
      </c>
      <c r="BW19" s="5">
        <v>0</v>
      </c>
      <c r="BX19" s="5">
        <v>579072</v>
      </c>
      <c r="BY19" s="5">
        <v>0</v>
      </c>
      <c r="BZ19" s="5">
        <v>27912</v>
      </c>
      <c r="CA19" s="5">
        <v>0</v>
      </c>
      <c r="CB19" s="5">
        <v>8195784</v>
      </c>
      <c r="CC19" s="5">
        <v>0</v>
      </c>
      <c r="CD19" s="5">
        <v>0</v>
      </c>
      <c r="CE19" s="5">
        <v>0</v>
      </c>
      <c r="CF19" s="5">
        <v>3364565</v>
      </c>
      <c r="CG19" s="5">
        <v>375</v>
      </c>
      <c r="CH19" s="5">
        <v>24</v>
      </c>
      <c r="CI19" s="5">
        <v>0</v>
      </c>
      <c r="CJ19" s="5">
        <v>0</v>
      </c>
      <c r="CK19" s="5">
        <v>0</v>
      </c>
      <c r="CL19" s="5">
        <v>0</v>
      </c>
      <c r="CM19" s="5">
        <v>399</v>
      </c>
      <c r="CN19" s="5">
        <v>0</v>
      </c>
      <c r="CO19" s="5" t="s">
        <v>1627</v>
      </c>
      <c r="CQ19" s="5">
        <v>4808703.6990086604</v>
      </c>
      <c r="CR19" s="5">
        <v>4810611.3007200696</v>
      </c>
      <c r="CS19" s="5">
        <v>0</v>
      </c>
      <c r="CT19" s="5">
        <v>0</v>
      </c>
      <c r="CU19" s="5">
        <v>0.41314824724844501</v>
      </c>
      <c r="CV19" s="5">
        <v>73.259829946501</v>
      </c>
      <c r="CW19" s="5">
        <v>0.10586325869077801</v>
      </c>
      <c r="CX19" s="5">
        <v>53.093888838677898</v>
      </c>
      <c r="CY19" s="5">
        <v>53.199752097368702</v>
      </c>
      <c r="CZ19" s="5">
        <v>0.307284988557667</v>
      </c>
      <c r="DA19" s="5">
        <v>20.165941107822999</v>
      </c>
      <c r="DB19" s="5">
        <v>20.473226096380699</v>
      </c>
      <c r="DC19" s="5">
        <v>4844815.0558947502</v>
      </c>
      <c r="DD19" s="5">
        <v>4844817.1045606304</v>
      </c>
      <c r="DE19" s="5">
        <v>36108.543737549902</v>
      </c>
      <c r="DF19" s="5">
        <v>34132.5440081571</v>
      </c>
      <c r="DG19" s="5">
        <v>34026.043737632899</v>
      </c>
      <c r="DH19" s="5">
        <v>33925.080551662199</v>
      </c>
      <c r="DI19" s="5">
        <v>67951.1242892952</v>
      </c>
      <c r="DJ19" s="5">
        <v>207.499999917</v>
      </c>
      <c r="DK19" s="5">
        <v>207.46345649483001</v>
      </c>
      <c r="DL19" s="5">
        <v>414.96345641183001</v>
      </c>
      <c r="DM19" s="5">
        <v>45</v>
      </c>
      <c r="DN19" s="5">
        <v>0</v>
      </c>
      <c r="DO19" s="5">
        <v>45</v>
      </c>
      <c r="DP19" s="5">
        <v>1830</v>
      </c>
      <c r="DQ19" s="5">
        <v>0</v>
      </c>
      <c r="DR19" s="5">
        <v>1830</v>
      </c>
      <c r="DS19" s="5">
        <v>2.4000002965969101</v>
      </c>
      <c r="DT19" s="71">
        <v>2.45828680758323E-6</v>
      </c>
      <c r="DU19" s="71">
        <v>2.7548837211604702E-6</v>
      </c>
      <c r="DV19" s="71">
        <v>2.9659691357724E-7</v>
      </c>
      <c r="DW19" s="71">
        <v>2.45828680758323E-6</v>
      </c>
      <c r="DX19" s="5">
        <v>2.4</v>
      </c>
      <c r="DY19" s="5">
        <v>0</v>
      </c>
      <c r="DZ19" s="5">
        <v>2.4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0.223888272435041</v>
      </c>
      <c r="EL19" s="5">
        <v>0.15626366918679399</v>
      </c>
      <c r="EM19" s="71">
        <v>9.9899987426654805E-5</v>
      </c>
      <c r="EN19" s="5">
        <v>0</v>
      </c>
      <c r="EO19" s="5">
        <v>0</v>
      </c>
      <c r="EP19" s="5">
        <v>6.75298521207508</v>
      </c>
      <c r="EQ19" s="71">
        <v>9.8962709464679E-5</v>
      </c>
      <c r="ER19" s="71">
        <v>9.8996995971933899E-5</v>
      </c>
      <c r="ES19" s="5">
        <v>0</v>
      </c>
      <c r="ET19" s="5">
        <v>3.2499010006451798</v>
      </c>
      <c r="EU19" s="71">
        <v>9.8999915141895198E-5</v>
      </c>
      <c r="EV19" s="71">
        <v>9.8999982211768196E-5</v>
      </c>
      <c r="EW19" s="71">
        <v>9.8999999975646306E-5</v>
      </c>
      <c r="EX19" s="71">
        <v>9.8999910170149906E-5</v>
      </c>
      <c r="EY19" s="5">
        <v>0.22424999976895901</v>
      </c>
      <c r="EZ19" s="5">
        <v>0</v>
      </c>
      <c r="FA19" s="5">
        <v>0</v>
      </c>
      <c r="FB19" s="5">
        <v>0</v>
      </c>
      <c r="FC19" s="71">
        <v>9.9990000000000003E-6</v>
      </c>
      <c r="FD19" s="71">
        <v>2.0700218960993598E-6</v>
      </c>
      <c r="FE19" s="71">
        <v>2.0700218960993598E-6</v>
      </c>
      <c r="FF19" s="71">
        <v>2.50447718444934E-8</v>
      </c>
      <c r="FG19" s="71">
        <v>2.0700218960993598E-6</v>
      </c>
      <c r="FH19" s="71">
        <v>9.9122661190165201E-9</v>
      </c>
      <c r="FI19" s="71">
        <v>9.9122661190165201E-9</v>
      </c>
      <c r="FJ19" s="71">
        <v>7.5209033445489093E-9</v>
      </c>
      <c r="FK19" s="71">
        <v>7.1183259287010897E-10</v>
      </c>
      <c r="FL19" s="5">
        <v>0</v>
      </c>
      <c r="FM19" s="71">
        <v>-2.33270816179332E-6</v>
      </c>
      <c r="FN19" s="71">
        <v>6.7735585118682498E-7</v>
      </c>
      <c r="FO19" s="71">
        <v>3.0100640129801502E-6</v>
      </c>
      <c r="FP19" s="71">
        <v>4.6345308288797901E-9</v>
      </c>
      <c r="FQ19" s="71">
        <v>6.3749681781318099E-7</v>
      </c>
      <c r="FR19" s="71">
        <v>6.3286228698430099E-7</v>
      </c>
      <c r="FS19" s="5">
        <v>1.26</v>
      </c>
      <c r="FT19" s="5">
        <v>0.174532925199432</v>
      </c>
      <c r="FU19" s="5">
        <v>0</v>
      </c>
      <c r="FV19" s="5">
        <v>0.223888272435041</v>
      </c>
      <c r="FW19" s="5">
        <v>0.15626366918679399</v>
      </c>
      <c r="FX19" s="71">
        <v>9.9899987426654805E-5</v>
      </c>
      <c r="FY19" s="71">
        <v>9.90098549999984E-5</v>
      </c>
      <c r="FZ19" s="5">
        <v>2.7585733444081701</v>
      </c>
      <c r="GA19" s="5">
        <v>0.118551828854177</v>
      </c>
      <c r="GB19" s="71">
        <v>9.9010994999870706E-5</v>
      </c>
      <c r="GC19" s="71">
        <v>9.90098549999984E-5</v>
      </c>
      <c r="GD19" s="5">
        <v>0</v>
      </c>
      <c r="GE19" s="5">
        <v>9.8868561497753493</v>
      </c>
      <c r="GF19" s="71">
        <v>2.7755575615628901E-17</v>
      </c>
      <c r="GG19" s="71">
        <v>4.4408920985006202E-16</v>
      </c>
      <c r="GH19" s="5">
        <v>0</v>
      </c>
      <c r="GI19" s="5">
        <v>0.83343242694202502</v>
      </c>
      <c r="GJ19" s="71">
        <v>9.9000000000515302E-5</v>
      </c>
      <c r="GK19" s="71">
        <v>9.9000000000071199E-5</v>
      </c>
      <c r="GL19" s="71">
        <v>9.9093942024452904E-5</v>
      </c>
      <c r="GM19" s="71">
        <v>9.9061838916725197E-5</v>
      </c>
      <c r="GN19" s="5">
        <v>0.416666676224557</v>
      </c>
      <c r="GO19" s="5">
        <v>0</v>
      </c>
      <c r="GP19" s="71">
        <v>9.7245578256632792E-9</v>
      </c>
      <c r="GQ19" s="71">
        <v>9.8999999999627096E-5</v>
      </c>
      <c r="GR19" s="5">
        <v>0</v>
      </c>
      <c r="GS19" s="5">
        <v>0.73420621094485305</v>
      </c>
      <c r="GT19" s="5">
        <v>0.28113509958046801</v>
      </c>
      <c r="GU19" s="5">
        <v>0.28113509958046801</v>
      </c>
      <c r="GV19" s="5">
        <v>0.26819716162362101</v>
      </c>
      <c r="GW19" s="5">
        <v>0.73420621094485305</v>
      </c>
      <c r="GX19" s="5">
        <v>0.73420621094485305</v>
      </c>
      <c r="GY19" s="5">
        <v>0.73393890345632695</v>
      </c>
      <c r="GZ19" s="71">
        <v>4.0872321083185104E-9</v>
      </c>
      <c r="HA19" s="5">
        <v>0</v>
      </c>
      <c r="HB19" s="71">
        <v>1.2989442852856301E-6</v>
      </c>
      <c r="HC19" s="5">
        <v>1.21645118837979E-4</v>
      </c>
      <c r="HD19" s="5">
        <v>1.2034617455269299E-4</v>
      </c>
      <c r="HE19" s="71">
        <v>-1.7627670637003501E-6</v>
      </c>
      <c r="HF19" s="5">
        <v>3.1768194962764198E-4</v>
      </c>
      <c r="HG19" s="5">
        <v>3.1944471669134299E-4</v>
      </c>
      <c r="HH19" s="5">
        <v>1.1000000002000001</v>
      </c>
      <c r="HI19" s="5">
        <v>0</v>
      </c>
      <c r="HJ19" s="5">
        <v>0</v>
      </c>
      <c r="HK19" s="5">
        <v>0</v>
      </c>
      <c r="HL19" s="5">
        <v>6.75298521207508</v>
      </c>
      <c r="HM19" s="71">
        <v>9.8962709464679E-5</v>
      </c>
      <c r="HN19" s="71">
        <v>9.8996995971933899E-5</v>
      </c>
      <c r="HO19" s="5">
        <v>0</v>
      </c>
      <c r="HP19" s="5">
        <v>3.2499010006451798</v>
      </c>
      <c r="HQ19" s="71">
        <v>9.9000000000515302E-5</v>
      </c>
      <c r="HR19" s="71">
        <v>9.9000000000071199E-5</v>
      </c>
      <c r="HS19" s="71">
        <v>9.9093942024452904E-5</v>
      </c>
      <c r="HT19" s="71">
        <v>9.9061838916725197E-5</v>
      </c>
      <c r="HU19" s="5">
        <v>0.22424999976895901</v>
      </c>
      <c r="HV19" s="5">
        <v>0</v>
      </c>
      <c r="HW19" s="71">
        <v>9.7245578256632792E-9</v>
      </c>
      <c r="HX19" s="71">
        <v>9.8999999999627096E-5</v>
      </c>
      <c r="HY19" s="71">
        <v>9.9990000000000003E-6</v>
      </c>
      <c r="HZ19" s="5">
        <v>0.73420621094485305</v>
      </c>
      <c r="IA19" s="5">
        <v>0.28113509958046801</v>
      </c>
      <c r="IB19" s="5">
        <v>0.28113509958046801</v>
      </c>
      <c r="IC19" s="5">
        <v>0.26819716162362101</v>
      </c>
      <c r="ID19" s="5">
        <v>0.73420621094485305</v>
      </c>
      <c r="IE19" s="5">
        <v>0.73420621094485305</v>
      </c>
      <c r="IF19" s="5">
        <v>0.73393890345632695</v>
      </c>
      <c r="IG19" s="71">
        <v>4.0872321083185104E-9</v>
      </c>
      <c r="IH19" s="5">
        <v>0</v>
      </c>
      <c r="II19" s="5">
        <v>4983</v>
      </c>
      <c r="IJ19" s="5">
        <v>3288</v>
      </c>
      <c r="IK19" s="5">
        <v>2326</v>
      </c>
      <c r="IL19" s="5">
        <v>2197</v>
      </c>
      <c r="IM19" s="5">
        <v>129</v>
      </c>
      <c r="IN19" s="5">
        <v>1040</v>
      </c>
      <c r="IO19" s="5">
        <v>1157</v>
      </c>
      <c r="IP19" s="5">
        <v>0</v>
      </c>
      <c r="IQ19" s="5">
        <v>707</v>
      </c>
      <c r="IR19" s="5">
        <v>3536</v>
      </c>
      <c r="IS19" s="5">
        <v>3871</v>
      </c>
      <c r="IT19" s="5">
        <v>22</v>
      </c>
      <c r="IU19" s="5">
        <v>22</v>
      </c>
      <c r="IV19" s="5">
        <v>1447</v>
      </c>
      <c r="IW19" s="5">
        <v>1444</v>
      </c>
      <c r="IX19" s="5">
        <v>3</v>
      </c>
      <c r="IY19" s="5">
        <v>0</v>
      </c>
      <c r="IZ19" s="5">
        <v>0</v>
      </c>
      <c r="JA19" s="71">
        <v>6.3270605307030799E-5</v>
      </c>
      <c r="JB19" s="71">
        <v>5.4014656750700496E-6</v>
      </c>
      <c r="JC19" s="71">
        <v>6.3270605307030799E-5</v>
      </c>
      <c r="JD19" s="71">
        <v>6.3185374845176002E-5</v>
      </c>
      <c r="JE19" s="71">
        <v>5.4014656750700496E-6</v>
      </c>
      <c r="JF19" s="71">
        <v>5.3738052117058203E-6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1.6877953074808201E-3</v>
      </c>
      <c r="JN19" s="5">
        <v>1.6879151375528199E-3</v>
      </c>
      <c r="JO19" s="5">
        <v>2.6561138758217899E-4</v>
      </c>
      <c r="JP19" s="5">
        <v>2.6480094416440002E-4</v>
      </c>
      <c r="JQ19" s="71">
        <v>-1.03376387650767E-6</v>
      </c>
      <c r="JR19" s="5">
        <v>1.22322474689166E-4</v>
      </c>
      <c r="JS19" s="5">
        <v>1.23356238565674E-4</v>
      </c>
      <c r="JT19" s="71">
        <v>-1.75813253287148E-6</v>
      </c>
      <c r="JU19" s="5">
        <v>3.1831944644545597E-4</v>
      </c>
      <c r="JV19" s="5">
        <v>3.2007757897832702E-4</v>
      </c>
      <c r="JW19" s="5">
        <v>1.26</v>
      </c>
      <c r="JX19" s="5">
        <v>4642248.6248947103</v>
      </c>
      <c r="JY19" s="5">
        <v>9450952.32390338</v>
      </c>
      <c r="JZ19" s="5">
        <v>0.174532925199432</v>
      </c>
      <c r="KA19" s="5">
        <v>0</v>
      </c>
      <c r="KB19" s="5" t="s">
        <v>318</v>
      </c>
      <c r="KC19" s="5">
        <v>0</v>
      </c>
      <c r="KD19" s="5" t="s">
        <v>1628</v>
      </c>
      <c r="KF19" s="5" t="s">
        <v>1629</v>
      </c>
      <c r="KG19" s="5" t="s">
        <v>450</v>
      </c>
      <c r="KH19" s="5" t="s">
        <v>320</v>
      </c>
      <c r="KI19" s="5">
        <v>5</v>
      </c>
      <c r="KL19" s="5">
        <v>1</v>
      </c>
      <c r="KM19" s="5">
        <v>1</v>
      </c>
      <c r="KP19" s="5">
        <v>5</v>
      </c>
      <c r="KW19" s="5" t="s">
        <v>321</v>
      </c>
      <c r="LB19" s="5">
        <v>1</v>
      </c>
      <c r="LC19" s="5" t="s">
        <v>318</v>
      </c>
      <c r="LD19" s="5" t="s">
        <v>322</v>
      </c>
      <c r="LE19" s="5">
        <v>0</v>
      </c>
      <c r="LF19" s="5">
        <v>1</v>
      </c>
      <c r="LG19" s="5">
        <v>1</v>
      </c>
    </row>
    <row r="20" spans="1:319" x14ac:dyDescent="0.2">
      <c r="A20" s="5" t="s">
        <v>528</v>
      </c>
      <c r="B20" s="73" t="s">
        <v>547</v>
      </c>
      <c r="C20" s="5" t="s">
        <v>529</v>
      </c>
      <c r="D20" s="5" t="s">
        <v>348</v>
      </c>
      <c r="E20" s="5">
        <v>41</v>
      </c>
      <c r="F20" s="73" t="s">
        <v>1000</v>
      </c>
      <c r="G20" s="29">
        <v>10361584.454198999</v>
      </c>
      <c r="H20" s="29">
        <v>10061767.154412</v>
      </c>
      <c r="I20" s="74">
        <v>10361584.454198999</v>
      </c>
      <c r="J20" s="77">
        <v>44626.020833333336</v>
      </c>
      <c r="K20" s="29">
        <v>10361584.454198999</v>
      </c>
      <c r="L20" s="5" t="s">
        <v>462</v>
      </c>
      <c r="M20" s="5">
        <v>1</v>
      </c>
      <c r="N20" s="5" t="s">
        <v>530</v>
      </c>
      <c r="O20" s="5" t="s">
        <v>530</v>
      </c>
      <c r="R20" s="5">
        <v>4650</v>
      </c>
      <c r="S20" s="5">
        <v>2325</v>
      </c>
      <c r="U20" s="5">
        <v>0</v>
      </c>
      <c r="V20" s="5">
        <v>301.37186098098698</v>
      </c>
      <c r="W20" s="5">
        <v>0</v>
      </c>
      <c r="X20" s="5" t="s">
        <v>1181</v>
      </c>
      <c r="AG20" s="5">
        <v>0</v>
      </c>
      <c r="AH20" s="5">
        <v>0</v>
      </c>
      <c r="AL20" s="5">
        <v>2</v>
      </c>
      <c r="AM20" s="5">
        <v>10</v>
      </c>
      <c r="AU20" s="5">
        <v>540</v>
      </c>
      <c r="AV20" s="5" t="b">
        <v>1</v>
      </c>
      <c r="AW20" s="5">
        <v>0</v>
      </c>
      <c r="AY20" s="5">
        <v>10361584.4541991</v>
      </c>
      <c r="BA20" s="5">
        <v>10361584.454198999</v>
      </c>
      <c r="BB20" s="5">
        <v>0</v>
      </c>
      <c r="BC20" s="5">
        <v>3.4719638042662197E-2</v>
      </c>
      <c r="BD20" s="5">
        <v>10446832.279515199</v>
      </c>
      <c r="BE20" s="5">
        <v>85202.575062365795</v>
      </c>
      <c r="BF20" s="5">
        <v>45.215534124829901</v>
      </c>
      <c r="BG20" s="5">
        <v>0</v>
      </c>
      <c r="BH20" s="5">
        <v>0</v>
      </c>
      <c r="BI20" s="5">
        <v>19</v>
      </c>
      <c r="BJ20" s="5">
        <v>102</v>
      </c>
      <c r="BK20" s="5">
        <v>381</v>
      </c>
      <c r="BL20" s="5">
        <v>604</v>
      </c>
      <c r="BM20" s="5">
        <v>0</v>
      </c>
      <c r="BN20" s="5">
        <v>28</v>
      </c>
      <c r="BO20" s="5">
        <v>0</v>
      </c>
      <c r="BP20" s="5">
        <v>3513</v>
      </c>
      <c r="BQ20" s="5">
        <v>0</v>
      </c>
      <c r="BR20" s="5">
        <v>0</v>
      </c>
      <c r="BS20" s="5">
        <v>0</v>
      </c>
      <c r="BT20" s="5">
        <v>1447</v>
      </c>
      <c r="BU20" s="5">
        <v>128</v>
      </c>
      <c r="BV20" s="5">
        <v>1078768</v>
      </c>
      <c r="BW20" s="5">
        <v>12</v>
      </c>
      <c r="BX20" s="5">
        <v>562554</v>
      </c>
      <c r="BY20" s="5">
        <v>0</v>
      </c>
      <c r="BZ20" s="5">
        <v>65100</v>
      </c>
      <c r="CA20" s="5">
        <v>0</v>
      </c>
      <c r="CB20" s="5">
        <v>8166685</v>
      </c>
      <c r="CC20" s="5">
        <v>0</v>
      </c>
      <c r="CD20" s="5">
        <v>0</v>
      </c>
      <c r="CE20" s="5">
        <v>0</v>
      </c>
      <c r="CF20" s="5">
        <v>3363118</v>
      </c>
      <c r="CG20" s="5">
        <v>400</v>
      </c>
      <c r="CH20" s="5">
        <v>0</v>
      </c>
      <c r="CI20" s="5">
        <v>0</v>
      </c>
      <c r="CJ20" s="5">
        <v>140</v>
      </c>
      <c r="CK20" s="5">
        <v>0</v>
      </c>
      <c r="CL20" s="5">
        <v>0</v>
      </c>
      <c r="CM20" s="5">
        <v>400</v>
      </c>
      <c r="CN20" s="5">
        <v>140</v>
      </c>
      <c r="CO20" s="5" t="s">
        <v>614</v>
      </c>
      <c r="CP20" s="5">
        <v>10361572.725216299</v>
      </c>
      <c r="CQ20" s="5">
        <v>5179613.1186985103</v>
      </c>
      <c r="CR20" s="5">
        <v>5181971.33550057</v>
      </c>
      <c r="CS20" s="5">
        <v>0</v>
      </c>
      <c r="CT20" s="5">
        <v>0</v>
      </c>
      <c r="CU20" s="5">
        <v>8.6858313315771093E-3</v>
      </c>
      <c r="CV20" s="5">
        <v>2.6033806711085E-2</v>
      </c>
      <c r="CW20" s="5">
        <v>8.0828064611157806E-3</v>
      </c>
      <c r="CX20" s="5">
        <v>1.7543467954067499E-2</v>
      </c>
      <c r="CY20" s="5">
        <v>2.5626274415183298E-2</v>
      </c>
      <c r="CZ20" s="5">
        <v>6.0302487046132603E-4</v>
      </c>
      <c r="DA20" s="5">
        <v>8.4903387570175095E-3</v>
      </c>
      <c r="DB20" s="5">
        <v>9.0933636274788399E-3</v>
      </c>
      <c r="DC20" s="5">
        <v>5223440.8110628603</v>
      </c>
      <c r="DD20" s="5">
        <v>5223391.4684523502</v>
      </c>
      <c r="DE20" s="5">
        <v>43800.427710358999</v>
      </c>
      <c r="DF20" s="5">
        <v>41402.147352006803</v>
      </c>
      <c r="DG20" s="5">
        <v>41598.761043773004</v>
      </c>
      <c r="DH20" s="5">
        <v>41200.172441693197</v>
      </c>
      <c r="DI20" s="5">
        <v>82798.933485466201</v>
      </c>
      <c r="DJ20" s="5">
        <v>201.66666658599999</v>
      </c>
      <c r="DK20" s="5">
        <v>201.673835044778</v>
      </c>
      <c r="DL20" s="5">
        <v>403.34050163077802</v>
      </c>
      <c r="DM20" s="5">
        <v>95</v>
      </c>
      <c r="DN20" s="5">
        <v>0.27526881720430102</v>
      </c>
      <c r="DO20" s="5">
        <v>95.275268817204307</v>
      </c>
      <c r="DP20" s="5">
        <v>1905</v>
      </c>
      <c r="DQ20" s="5">
        <v>2.5806451612903201E-2</v>
      </c>
      <c r="DR20" s="5">
        <v>1905.0258064516099</v>
      </c>
      <c r="DS20" s="5">
        <v>27.255968158666899</v>
      </c>
      <c r="DT20" s="5">
        <v>17.959565966162899</v>
      </c>
      <c r="DU20" s="5">
        <v>45.215534124829901</v>
      </c>
      <c r="DV20" s="5">
        <v>27.255968158666899</v>
      </c>
      <c r="DW20" s="5">
        <v>17.959565966162899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0.35616232232864897</v>
      </c>
      <c r="EL20" s="5">
        <v>0.154659687461628</v>
      </c>
      <c r="EM20" s="71">
        <v>8.9992677104744305E-5</v>
      </c>
      <c r="EN20" s="5">
        <v>0</v>
      </c>
      <c r="EO20" s="71">
        <v>9.9985506276937406E-11</v>
      </c>
      <c r="EP20" s="5">
        <v>9.5705998278542097</v>
      </c>
      <c r="EQ20" s="71">
        <v>7.4059088476220698E-5</v>
      </c>
      <c r="ER20" s="71">
        <v>8.8181167924210603E-5</v>
      </c>
      <c r="ES20" s="5">
        <v>0</v>
      </c>
      <c r="ET20" s="5">
        <v>7.4144233007009399</v>
      </c>
      <c r="EU20" s="71">
        <v>8.9897049538656404E-5</v>
      </c>
      <c r="EV20" s="71">
        <v>8.9986803557345598E-5</v>
      </c>
      <c r="EW20" s="71">
        <v>8.9059236751509702E-5</v>
      </c>
      <c r="EX20" s="71">
        <v>8.9969756883689897E-5</v>
      </c>
      <c r="EY20" s="5">
        <v>0.416756633449889</v>
      </c>
      <c r="EZ20" s="5">
        <v>0</v>
      </c>
      <c r="FA20" s="71">
        <v>8.99669498892752E-5</v>
      </c>
      <c r="FB20" s="71">
        <v>8.5792220840374899E-5</v>
      </c>
      <c r="FC20" s="5">
        <v>0</v>
      </c>
      <c r="FD20" s="71">
        <v>4.4989421077445902E-9</v>
      </c>
      <c r="FE20" s="71">
        <v>3.8502441235266302E-9</v>
      </c>
      <c r="FF20" s="71">
        <v>1.3351209027234701E-10</v>
      </c>
      <c r="FG20" s="71">
        <v>3.8502441235266302E-9</v>
      </c>
      <c r="FH20" s="71">
        <v>4.4989421077445902E-9</v>
      </c>
      <c r="FI20" s="71">
        <v>4.4989421077445902E-9</v>
      </c>
      <c r="FJ20" s="71">
        <v>1.92424520761846E-10</v>
      </c>
      <c r="FK20" s="5">
        <v>5.9000704547170699E-2</v>
      </c>
      <c r="FL20" s="5">
        <v>0</v>
      </c>
      <c r="FM20" s="71">
        <v>-3.2944288691549501E-9</v>
      </c>
      <c r="FN20" s="71">
        <v>1.97093478963773E-9</v>
      </c>
      <c r="FO20" s="71">
        <v>5.2653636587926896E-9</v>
      </c>
      <c r="FP20" s="71">
        <v>9.3057665848823695E-8</v>
      </c>
      <c r="FQ20" s="71">
        <v>9.5025671710505296E-8</v>
      </c>
      <c r="FR20" s="71">
        <v>1.96800586168156E-9</v>
      </c>
      <c r="FS20" s="5">
        <v>1.55999999979999</v>
      </c>
      <c r="FT20" s="5">
        <v>0</v>
      </c>
      <c r="FU20" s="5">
        <v>0</v>
      </c>
      <c r="FV20" s="5">
        <v>0.35616232232864897</v>
      </c>
      <c r="FW20" s="5">
        <v>0.154659687461628</v>
      </c>
      <c r="FX20" s="71">
        <v>9.7997087916690194E-5</v>
      </c>
      <c r="FY20" s="71">
        <v>9.79974550643358E-5</v>
      </c>
      <c r="FZ20" s="5">
        <v>1.0837178779244201</v>
      </c>
      <c r="GA20" s="5">
        <v>0.166884945794807</v>
      </c>
      <c r="GB20" s="71">
        <v>9.7997087916690194E-5</v>
      </c>
      <c r="GC20" s="71">
        <v>9.79974550643358E-5</v>
      </c>
      <c r="GD20" s="5">
        <v>0</v>
      </c>
      <c r="GE20" s="5">
        <v>11.861723999910099</v>
      </c>
      <c r="GF20" s="71">
        <v>9.6126606361351897E-5</v>
      </c>
      <c r="GG20" s="71">
        <v>9.7786084675356003E-5</v>
      </c>
      <c r="GH20" s="5">
        <v>0</v>
      </c>
      <c r="GI20" s="5">
        <v>1.7133343329999999</v>
      </c>
      <c r="GJ20" s="71">
        <v>9.7906830945681994E-5</v>
      </c>
      <c r="GK20" s="71">
        <v>9.7987011715964403E-5</v>
      </c>
      <c r="GL20" s="71">
        <v>9.89113346578918E-5</v>
      </c>
      <c r="GM20" s="71">
        <v>9.8940914830425401E-5</v>
      </c>
      <c r="GN20" s="5">
        <v>0.41676554443349401</v>
      </c>
      <c r="GO20" s="71">
        <v>9.8861139622319295E-5</v>
      </c>
      <c r="GP20" s="71">
        <v>9.8877933494168001E-5</v>
      </c>
      <c r="GQ20" s="71">
        <v>9.73679584523878E-5</v>
      </c>
      <c r="GR20" s="5">
        <v>0</v>
      </c>
      <c r="GS20" s="5">
        <v>1.97360505390875E-4</v>
      </c>
      <c r="GT20" s="71">
        <v>1.48062314231367E-6</v>
      </c>
      <c r="GU20" s="71">
        <v>1.5514190010446E-7</v>
      </c>
      <c r="GV20" s="71">
        <v>1.48062314231367E-6</v>
      </c>
      <c r="GW20" s="5">
        <v>1.97360505390875E-4</v>
      </c>
      <c r="GX20" s="71">
        <v>2.1572190522789401E-7</v>
      </c>
      <c r="GY20" s="5">
        <v>1.97360505390875E-4</v>
      </c>
      <c r="GZ20" s="5">
        <v>0.13050091088313201</v>
      </c>
      <c r="HA20" s="5">
        <v>0</v>
      </c>
      <c r="HB20" s="71">
        <v>-7.8265965640363803E-8</v>
      </c>
      <c r="HC20" s="71">
        <v>1.18090497422999E-8</v>
      </c>
      <c r="HD20" s="71">
        <v>9.0075015382663802E-8</v>
      </c>
      <c r="HE20" s="71">
        <v>1.0967034414181699E-9</v>
      </c>
      <c r="HF20" s="71">
        <v>1.05809159487218E-7</v>
      </c>
      <c r="HG20" s="71">
        <v>1.047124560458E-7</v>
      </c>
      <c r="HH20" s="5">
        <v>0.33</v>
      </c>
      <c r="HI20" s="5">
        <v>0.174532925199432</v>
      </c>
      <c r="HJ20" s="5">
        <v>0</v>
      </c>
      <c r="HK20" s="71">
        <v>9.9985506276937406E-11</v>
      </c>
      <c r="HL20" s="5">
        <v>9.5705998278542097</v>
      </c>
      <c r="HM20" s="71">
        <v>9.6126606361351897E-5</v>
      </c>
      <c r="HN20" s="71">
        <v>9.7786084675356003E-5</v>
      </c>
      <c r="HO20" s="5">
        <v>0</v>
      </c>
      <c r="HP20" s="5">
        <v>7.4144233007009399</v>
      </c>
      <c r="HQ20" s="71">
        <v>9.7906830945681994E-5</v>
      </c>
      <c r="HR20" s="71">
        <v>9.7987011715964403E-5</v>
      </c>
      <c r="HS20" s="71">
        <v>9.89113346578918E-5</v>
      </c>
      <c r="HT20" s="71">
        <v>9.8940914830425401E-5</v>
      </c>
      <c r="HU20" s="5">
        <v>0.416756633449889</v>
      </c>
      <c r="HV20" s="71">
        <v>9.8861139622319295E-5</v>
      </c>
      <c r="HW20" s="71">
        <v>9.8877933494168001E-5</v>
      </c>
      <c r="HX20" s="71">
        <v>9.73679584523878E-5</v>
      </c>
      <c r="HY20" s="5">
        <v>0</v>
      </c>
      <c r="HZ20" s="5">
        <v>1.97360505390875E-4</v>
      </c>
      <c r="IA20" s="71">
        <v>1.48062314231367E-6</v>
      </c>
      <c r="IB20" s="71">
        <v>1.5514190010446E-7</v>
      </c>
      <c r="IC20" s="71">
        <v>1.48062314231367E-6</v>
      </c>
      <c r="ID20" s="5">
        <v>1.97360505390875E-4</v>
      </c>
      <c r="IE20" s="71">
        <v>2.1572190522789401E-7</v>
      </c>
      <c r="IF20" s="5">
        <v>1.97360505390875E-4</v>
      </c>
      <c r="IG20" s="5">
        <v>0.13050091088313201</v>
      </c>
      <c r="IH20" s="5">
        <v>0</v>
      </c>
      <c r="II20" s="5">
        <v>4988</v>
      </c>
      <c r="IJ20" s="5">
        <v>3288</v>
      </c>
      <c r="IK20" s="5">
        <v>2325</v>
      </c>
      <c r="IL20" s="5">
        <v>2197</v>
      </c>
      <c r="IM20" s="5">
        <v>128</v>
      </c>
      <c r="IN20" s="5">
        <v>1040</v>
      </c>
      <c r="IO20" s="5">
        <v>1157</v>
      </c>
      <c r="IP20" s="5">
        <v>0</v>
      </c>
      <c r="IQ20" s="5">
        <v>706</v>
      </c>
      <c r="IR20" s="5">
        <v>3541</v>
      </c>
      <c r="IS20" s="5">
        <v>3872</v>
      </c>
      <c r="IT20" s="5">
        <v>22</v>
      </c>
      <c r="IU20" s="5">
        <v>22</v>
      </c>
      <c r="IV20" s="5">
        <v>1447</v>
      </c>
      <c r="IW20" s="5">
        <v>1444</v>
      </c>
      <c r="IX20" s="5">
        <v>3</v>
      </c>
      <c r="IY20" s="5">
        <v>0</v>
      </c>
      <c r="IZ20" s="5">
        <v>0</v>
      </c>
      <c r="JA20" s="71">
        <v>4.1599021107063803E-5</v>
      </c>
      <c r="JB20" s="71">
        <v>5.4126452392333397E-6</v>
      </c>
      <c r="JC20" s="71">
        <v>4.1163225146911801E-5</v>
      </c>
      <c r="JD20" s="71">
        <v>4.1599021107063803E-5</v>
      </c>
      <c r="JE20" s="71">
        <v>5.4126452392333397E-6</v>
      </c>
      <c r="JF20" s="71">
        <v>4.7376778560259604E-6</v>
      </c>
      <c r="JG20" s="5">
        <v>0</v>
      </c>
      <c r="JH20" s="5">
        <v>0</v>
      </c>
      <c r="JI20" s="5">
        <v>0</v>
      </c>
      <c r="JJ20" s="5">
        <v>0</v>
      </c>
      <c r="JK20" s="5">
        <v>0</v>
      </c>
      <c r="JL20" s="5">
        <v>0</v>
      </c>
      <c r="JM20" s="5">
        <v>1.6512795255591299E-3</v>
      </c>
      <c r="JN20" s="5">
        <v>1.65113831789388E-3</v>
      </c>
      <c r="JO20" s="5">
        <v>2.7269479022358099E-4</v>
      </c>
      <c r="JP20" s="5">
        <v>2.7169133641785002E-4</v>
      </c>
      <c r="JQ20" s="71">
        <v>-8.1560394509518796E-8</v>
      </c>
      <c r="JR20" s="71">
        <v>1.37799845319377E-8</v>
      </c>
      <c r="JS20" s="71">
        <v>9.5340379041456496E-8</v>
      </c>
      <c r="JT20" s="71">
        <v>9.41543692902419E-8</v>
      </c>
      <c r="JU20" s="71">
        <v>2.0083483119772399E-7</v>
      </c>
      <c r="JV20" s="71">
        <v>1.06680461907482E-7</v>
      </c>
      <c r="JW20" s="5">
        <v>1.55999999979999</v>
      </c>
      <c r="JX20" s="5">
        <v>5180447.3674089899</v>
      </c>
      <c r="JY20" s="5">
        <v>10360060.4861075</v>
      </c>
      <c r="JZ20" s="5">
        <v>0</v>
      </c>
      <c r="KA20" s="5">
        <v>0</v>
      </c>
      <c r="KB20" s="5" t="s">
        <v>318</v>
      </c>
      <c r="KC20" s="5">
        <v>0</v>
      </c>
      <c r="KD20" s="5" t="s">
        <v>1182</v>
      </c>
      <c r="KF20" s="5" t="s">
        <v>1183</v>
      </c>
      <c r="KG20" s="5" t="s">
        <v>525</v>
      </c>
      <c r="KH20" s="5" t="s">
        <v>320</v>
      </c>
      <c r="KI20" s="5">
        <v>5</v>
      </c>
      <c r="KL20" s="5">
        <v>1</v>
      </c>
      <c r="KM20" s="5">
        <v>1</v>
      </c>
      <c r="KP20" s="5">
        <v>4</v>
      </c>
      <c r="KW20" s="5" t="s">
        <v>321</v>
      </c>
      <c r="LB20" s="5">
        <v>1</v>
      </c>
      <c r="LC20" s="5" t="s">
        <v>318</v>
      </c>
      <c r="LD20" s="5" t="s">
        <v>322</v>
      </c>
      <c r="LE20" s="5">
        <v>0</v>
      </c>
      <c r="LF20" s="5">
        <v>1</v>
      </c>
      <c r="LG20" s="5">
        <v>1</v>
      </c>
    </row>
    <row r="21" spans="1:319" x14ac:dyDescent="0.2">
      <c r="A21" s="5" t="s">
        <v>528</v>
      </c>
      <c r="B21" s="73" t="s">
        <v>547</v>
      </c>
      <c r="C21" s="5" t="s">
        <v>529</v>
      </c>
      <c r="D21" s="5" t="s">
        <v>348</v>
      </c>
      <c r="E21" s="5">
        <v>43</v>
      </c>
      <c r="F21" s="73" t="s">
        <v>1001</v>
      </c>
      <c r="G21" s="29">
        <v>9203026.1726969201</v>
      </c>
      <c r="H21" s="29">
        <v>8954497.9298600908</v>
      </c>
      <c r="I21" s="74">
        <v>9203026.1726969201</v>
      </c>
      <c r="J21" s="77">
        <v>44665.373611111114</v>
      </c>
      <c r="K21" s="29">
        <v>9203026.1726969201</v>
      </c>
      <c r="L21" s="5" t="s">
        <v>462</v>
      </c>
      <c r="M21" s="5">
        <v>1</v>
      </c>
      <c r="N21" s="5" t="s">
        <v>530</v>
      </c>
      <c r="O21" s="5" t="s">
        <v>530</v>
      </c>
      <c r="R21" s="5">
        <v>4650</v>
      </c>
      <c r="S21" s="5">
        <v>2325</v>
      </c>
      <c r="U21" s="5">
        <v>0</v>
      </c>
      <c r="V21" s="5">
        <v>335.65044403076098</v>
      </c>
      <c r="W21" s="5">
        <v>0</v>
      </c>
      <c r="X21" s="5" t="s">
        <v>1630</v>
      </c>
      <c r="AG21" s="5">
        <v>0</v>
      </c>
      <c r="AH21" s="5">
        <v>0</v>
      </c>
      <c r="AL21" s="5">
        <v>3</v>
      </c>
      <c r="AM21" s="5">
        <v>12</v>
      </c>
      <c r="AU21" s="5">
        <v>474</v>
      </c>
      <c r="AV21" s="5" t="b">
        <v>1</v>
      </c>
      <c r="AW21" s="5">
        <v>0</v>
      </c>
      <c r="AY21" s="5">
        <v>9203026.1726968996</v>
      </c>
      <c r="BA21" s="5">
        <v>9203026.1726969201</v>
      </c>
      <c r="BB21" s="5">
        <v>0</v>
      </c>
      <c r="BC21" s="5">
        <v>1.91176521978988E-2</v>
      </c>
      <c r="BD21" s="5">
        <v>9270452.4275109209</v>
      </c>
      <c r="BE21" s="5">
        <v>67426.026787950002</v>
      </c>
      <c r="BF21" s="5">
        <v>0.208908090508657</v>
      </c>
      <c r="BG21" s="71">
        <v>3.1125716026381298E-7</v>
      </c>
      <c r="BH21" s="5">
        <v>0</v>
      </c>
      <c r="BI21" s="5">
        <v>14</v>
      </c>
      <c r="BJ21" s="5">
        <v>102</v>
      </c>
      <c r="BK21" s="5">
        <v>383</v>
      </c>
      <c r="BL21" s="5">
        <v>605</v>
      </c>
      <c r="BM21" s="5">
        <v>0</v>
      </c>
      <c r="BN21" s="5">
        <v>38</v>
      </c>
      <c r="BO21" s="5">
        <v>0</v>
      </c>
      <c r="BP21" s="5">
        <v>3515</v>
      </c>
      <c r="BQ21" s="5">
        <v>0</v>
      </c>
      <c r="BR21" s="5">
        <v>0</v>
      </c>
      <c r="BS21" s="5">
        <v>0</v>
      </c>
      <c r="BT21" s="5">
        <v>1447</v>
      </c>
      <c r="BU21" s="5">
        <v>24</v>
      </c>
      <c r="BV21" s="5">
        <v>1095041</v>
      </c>
      <c r="BW21" s="5">
        <v>53</v>
      </c>
      <c r="BX21" s="5">
        <v>548606</v>
      </c>
      <c r="BY21" s="5">
        <v>0</v>
      </c>
      <c r="BZ21" s="5">
        <v>88350</v>
      </c>
      <c r="CA21" s="5">
        <v>0</v>
      </c>
      <c r="CB21" s="5">
        <v>8171335</v>
      </c>
      <c r="CC21" s="5">
        <v>0</v>
      </c>
      <c r="CD21" s="5">
        <v>0</v>
      </c>
      <c r="CE21" s="5">
        <v>0</v>
      </c>
      <c r="CF21" s="5">
        <v>3363118</v>
      </c>
      <c r="CG21" s="5">
        <v>397</v>
      </c>
      <c r="CH21" s="5">
        <v>0</v>
      </c>
      <c r="CI21" s="5">
        <v>0</v>
      </c>
      <c r="CJ21" s="5">
        <v>77</v>
      </c>
      <c r="CK21" s="5">
        <v>0</v>
      </c>
      <c r="CL21" s="5">
        <v>0</v>
      </c>
      <c r="CM21" s="5">
        <v>397</v>
      </c>
      <c r="CN21" s="5">
        <v>77</v>
      </c>
      <c r="CO21" s="5" t="s">
        <v>613</v>
      </c>
      <c r="CQ21" s="5">
        <v>4600398.8415659703</v>
      </c>
      <c r="CR21" s="5">
        <v>4602627.3311309395</v>
      </c>
      <c r="CS21" s="5">
        <v>0</v>
      </c>
      <c r="CT21" s="5">
        <v>0</v>
      </c>
      <c r="CU21" s="5">
        <v>7.4220078328382103E-3</v>
      </c>
      <c r="CV21" s="5">
        <v>1.16956443650606E-2</v>
      </c>
      <c r="CW21" s="5">
        <v>2.5655638463648201E-3</v>
      </c>
      <c r="CX21" s="5">
        <v>4.5220826777341901E-3</v>
      </c>
      <c r="CY21" s="5">
        <v>7.0876465240990198E-3</v>
      </c>
      <c r="CZ21" s="5">
        <v>4.8564439864733798E-3</v>
      </c>
      <c r="DA21" s="5">
        <v>7.1735616873264399E-3</v>
      </c>
      <c r="DB21" s="5">
        <v>1.2030005673799801E-2</v>
      </c>
      <c r="DC21" s="5">
        <v>4635233.0590002704</v>
      </c>
      <c r="DD21" s="5">
        <v>4635219.3685106495</v>
      </c>
      <c r="DE21" s="5">
        <v>34834.207891640101</v>
      </c>
      <c r="DF21" s="5">
        <v>32591.8188963098</v>
      </c>
      <c r="DG21" s="5">
        <v>32652.5412250521</v>
      </c>
      <c r="DH21" s="5">
        <v>32395.030724345401</v>
      </c>
      <c r="DI21" s="5">
        <v>65047.571949397599</v>
      </c>
      <c r="DJ21" s="5">
        <v>196.666666588</v>
      </c>
      <c r="DK21" s="5">
        <v>196.622580566512</v>
      </c>
      <c r="DL21" s="5">
        <v>393.289247154512</v>
      </c>
      <c r="DM21" s="5">
        <v>70</v>
      </c>
      <c r="DN21" s="5">
        <v>5.1612903225806403E-2</v>
      </c>
      <c r="DO21" s="5">
        <v>70.051612903225802</v>
      </c>
      <c r="DP21" s="5">
        <v>1915</v>
      </c>
      <c r="DQ21" s="5">
        <v>0.113978494623655</v>
      </c>
      <c r="DR21" s="5">
        <v>1915.1139784946199</v>
      </c>
      <c r="DS21" s="5">
        <v>2.1206466483617401E-3</v>
      </c>
      <c r="DT21" s="5">
        <v>0.20678744386029499</v>
      </c>
      <c r="DU21" s="5">
        <v>0.208908090508657</v>
      </c>
      <c r="DV21" s="5">
        <v>2.1206466483617401E-3</v>
      </c>
      <c r="DW21" s="5">
        <v>0.20678744386029499</v>
      </c>
      <c r="DX21" s="5">
        <v>0</v>
      </c>
      <c r="DY21" s="5">
        <v>0</v>
      </c>
      <c r="DZ21" s="5">
        <v>0</v>
      </c>
      <c r="EA21" s="5">
        <v>0</v>
      </c>
      <c r="EB21" s="71">
        <v>3.1125716026381298E-7</v>
      </c>
      <c r="EC21" s="5">
        <v>0</v>
      </c>
      <c r="ED21" s="71">
        <v>3.1125716026381298E-7</v>
      </c>
      <c r="EE21" s="71">
        <v>3.1125716026381298E-7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0.171419448670494</v>
      </c>
      <c r="EL21" s="5">
        <v>0.116739332627338</v>
      </c>
      <c r="EM21" s="71">
        <v>9.9993550465304797E-5</v>
      </c>
      <c r="EN21" s="5">
        <v>0</v>
      </c>
      <c r="EO21" s="71">
        <v>9.9268856739509806E-5</v>
      </c>
      <c r="EP21" s="5">
        <v>3.1640486368498499</v>
      </c>
      <c r="EQ21" s="71">
        <v>9.7226680281646303E-5</v>
      </c>
      <c r="ER21" s="71">
        <v>9.9268856739509806E-5</v>
      </c>
      <c r="ES21" s="71">
        <v>9.9303575888600405E-5</v>
      </c>
      <c r="ET21" s="5">
        <v>7.4144332963468296</v>
      </c>
      <c r="EU21" s="71">
        <v>9.9893545398188594E-5</v>
      </c>
      <c r="EV21" s="71">
        <v>9.9987985220530704E-5</v>
      </c>
      <c r="EW21" s="71">
        <v>9.9369217612554905E-5</v>
      </c>
      <c r="EX21" s="71">
        <v>9.9970512155156399E-5</v>
      </c>
      <c r="EY21" s="5">
        <v>0.41676653396197799</v>
      </c>
      <c r="EZ21" s="5">
        <v>0</v>
      </c>
      <c r="FA21" s="71">
        <v>9.9867461977987099E-5</v>
      </c>
      <c r="FB21" s="71">
        <v>8.9842806181295005E-5</v>
      </c>
      <c r="FC21" s="5">
        <v>0</v>
      </c>
      <c r="FD21" s="71">
        <v>1.5493462901527901E-8</v>
      </c>
      <c r="FE21" s="71">
        <v>1.5493462901527901E-8</v>
      </c>
      <c r="FF21" s="71">
        <v>2.5810542592097301E-10</v>
      </c>
      <c r="FG21" s="71">
        <v>1.5493462901527901E-8</v>
      </c>
      <c r="FH21" s="71">
        <v>6.7989449625827001E-9</v>
      </c>
      <c r="FI21" s="71">
        <v>1.9745078905231102E-9</v>
      </c>
      <c r="FJ21" s="71">
        <v>6.7989449625827001E-9</v>
      </c>
      <c r="FK21" s="71">
        <v>8.0898796506190198E-7</v>
      </c>
      <c r="FL21" s="5">
        <v>0</v>
      </c>
      <c r="FM21" s="71">
        <v>-5.4858092365741299E-8</v>
      </c>
      <c r="FN21" s="71">
        <v>1.70961774762512E-9</v>
      </c>
      <c r="FO21" s="71">
        <v>5.6567710113366401E-8</v>
      </c>
      <c r="FP21" s="71">
        <v>-1.01819504410542E-8</v>
      </c>
      <c r="FQ21" s="71">
        <v>1.03024078638191E-8</v>
      </c>
      <c r="FR21" s="71">
        <v>2.0484358304873401E-8</v>
      </c>
      <c r="FS21" s="5">
        <v>1.55999999979999</v>
      </c>
      <c r="FT21" s="5">
        <v>0.174532925199432</v>
      </c>
      <c r="FU21" s="5">
        <v>0</v>
      </c>
      <c r="FV21" s="5">
        <v>0.171419448670494</v>
      </c>
      <c r="FW21" s="5">
        <v>0.116739332627338</v>
      </c>
      <c r="FX21" s="71">
        <v>9.9994734727770694E-5</v>
      </c>
      <c r="FY21" s="71">
        <v>9.9349021986272395E-5</v>
      </c>
      <c r="FZ21" s="5">
        <v>0.70773971830041804</v>
      </c>
      <c r="GA21" s="5">
        <v>0.111010790654113</v>
      </c>
      <c r="GB21" s="71">
        <v>9.9994734727770694E-5</v>
      </c>
      <c r="GC21" s="71">
        <v>9.9349021986272395E-5</v>
      </c>
      <c r="GD21" s="71">
        <v>9.9750295901110403E-5</v>
      </c>
      <c r="GE21" s="5">
        <v>13.257482552233601</v>
      </c>
      <c r="GF21" s="71">
        <v>9.8776030724469495E-5</v>
      </c>
      <c r="GG21" s="71">
        <v>9.9750295901110403E-5</v>
      </c>
      <c r="GH21" s="71">
        <v>9.9660682685718995E-5</v>
      </c>
      <c r="GI21" s="5">
        <v>5.6483983853218103</v>
      </c>
      <c r="GJ21" s="71">
        <v>9.9914007336221399E-5</v>
      </c>
      <c r="GK21" s="71">
        <v>9.9988537592721796E-5</v>
      </c>
      <c r="GL21" s="71">
        <v>9.9809650956572601E-5</v>
      </c>
      <c r="GM21" s="71">
        <v>9.9950890062316903E-5</v>
      </c>
      <c r="GN21" s="5">
        <v>0.41676660108710001</v>
      </c>
      <c r="GO21" s="71">
        <v>9.9817538075974696E-5</v>
      </c>
      <c r="GP21" s="71">
        <v>9.9934587100336495E-5</v>
      </c>
      <c r="GQ21" s="71">
        <v>9.9784152834736503E-5</v>
      </c>
      <c r="GR21" s="5">
        <v>0</v>
      </c>
      <c r="GS21" s="71">
        <v>4.0246810577571001E-6</v>
      </c>
      <c r="GT21" s="71">
        <v>4.0246810577571001E-6</v>
      </c>
      <c r="GU21" s="71">
        <v>1.3961772016291E-7</v>
      </c>
      <c r="GV21" s="71">
        <v>4.0246810577571001E-6</v>
      </c>
      <c r="GW21" s="71">
        <v>2.6780095119249799E-7</v>
      </c>
      <c r="GX21" s="71">
        <v>2.6780095119249799E-7</v>
      </c>
      <c r="GY21" s="71">
        <v>2.4117590347039102E-7</v>
      </c>
      <c r="GZ21" s="5">
        <v>0.10250076603786901</v>
      </c>
      <c r="HA21" s="71">
        <v>8.6841533963877197E-7</v>
      </c>
      <c r="HB21" s="71">
        <v>-7.44939404013166E-8</v>
      </c>
      <c r="HC21" s="71">
        <v>5.79439994051691E-9</v>
      </c>
      <c r="HD21" s="71">
        <v>8.02883403418335E-8</v>
      </c>
      <c r="HE21" s="71">
        <v>-9.7287837176444204E-9</v>
      </c>
      <c r="HF21" s="71">
        <v>2.2268104218435898E-8</v>
      </c>
      <c r="HG21" s="71">
        <v>3.1996887936080302E-8</v>
      </c>
      <c r="HH21" s="5">
        <v>0.63333333339999998</v>
      </c>
      <c r="HI21" s="5">
        <v>0.174532925199432</v>
      </c>
      <c r="HJ21" s="5">
        <v>0</v>
      </c>
      <c r="HK21" s="71">
        <v>9.9750295901110403E-5</v>
      </c>
      <c r="HL21" s="5">
        <v>3.1640486368498499</v>
      </c>
      <c r="HM21" s="71">
        <v>9.8776030724469495E-5</v>
      </c>
      <c r="HN21" s="71">
        <v>9.9750295901110403E-5</v>
      </c>
      <c r="HO21" s="71">
        <v>9.9660682685718995E-5</v>
      </c>
      <c r="HP21" s="5">
        <v>7.4144332963468296</v>
      </c>
      <c r="HQ21" s="71">
        <v>9.9914007336221399E-5</v>
      </c>
      <c r="HR21" s="71">
        <v>9.9988537592721796E-5</v>
      </c>
      <c r="HS21" s="71">
        <v>9.9809650956572601E-5</v>
      </c>
      <c r="HT21" s="71">
        <v>9.9970512155156399E-5</v>
      </c>
      <c r="HU21" s="5">
        <v>0.41676653396197799</v>
      </c>
      <c r="HV21" s="71">
        <v>9.9817538075974696E-5</v>
      </c>
      <c r="HW21" s="71">
        <v>9.9934587100336495E-5</v>
      </c>
      <c r="HX21" s="71">
        <v>9.9784152834736503E-5</v>
      </c>
      <c r="HY21" s="5">
        <v>0</v>
      </c>
      <c r="HZ21" s="71">
        <v>4.0246810577571001E-6</v>
      </c>
      <c r="IA21" s="71">
        <v>4.0246810577571001E-6</v>
      </c>
      <c r="IB21" s="71">
        <v>1.3961772016291E-7</v>
      </c>
      <c r="IC21" s="71">
        <v>4.0246810577571001E-6</v>
      </c>
      <c r="ID21" s="71">
        <v>2.6780095119249799E-7</v>
      </c>
      <c r="IE21" s="71">
        <v>2.6780095119249799E-7</v>
      </c>
      <c r="IF21" s="71">
        <v>2.4117590347039102E-7</v>
      </c>
      <c r="IG21" s="5">
        <v>0.10250076603786901</v>
      </c>
      <c r="IH21" s="71">
        <v>8.6841533963877197E-7</v>
      </c>
      <c r="II21" s="5">
        <v>5000</v>
      </c>
      <c r="IJ21" s="5">
        <v>3288</v>
      </c>
      <c r="IK21" s="5">
        <v>2325</v>
      </c>
      <c r="IL21" s="5">
        <v>2197</v>
      </c>
      <c r="IM21" s="5">
        <v>128</v>
      </c>
      <c r="IN21" s="5">
        <v>1040</v>
      </c>
      <c r="IO21" s="5">
        <v>1157</v>
      </c>
      <c r="IP21" s="5">
        <v>0</v>
      </c>
      <c r="IQ21" s="5">
        <v>707</v>
      </c>
      <c r="IR21" s="5">
        <v>3553</v>
      </c>
      <c r="IS21" s="5">
        <v>3871</v>
      </c>
      <c r="IT21" s="5">
        <v>22</v>
      </c>
      <c r="IU21" s="5">
        <v>22</v>
      </c>
      <c r="IV21" s="5">
        <v>1447</v>
      </c>
      <c r="IW21" s="5">
        <v>1444</v>
      </c>
      <c r="IX21" s="5">
        <v>3</v>
      </c>
      <c r="IY21" s="5">
        <v>0</v>
      </c>
      <c r="IZ21" s="5">
        <v>0</v>
      </c>
      <c r="JA21" s="5">
        <v>2.5224970077886101E-4</v>
      </c>
      <c r="JB21" s="71">
        <v>8.4620501121790392E-6</v>
      </c>
      <c r="JC21" s="5">
        <v>1.9085875674562601E-4</v>
      </c>
      <c r="JD21" s="5">
        <v>2.5224970077886101E-4</v>
      </c>
      <c r="JE21" s="71">
        <v>8.4620501121790392E-6</v>
      </c>
      <c r="JF21" s="71">
        <v>7.9673978800043293E-6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0</v>
      </c>
      <c r="JM21" s="5">
        <v>1.9675968015606901E-3</v>
      </c>
      <c r="JN21" s="5">
        <v>1.9677646468884299E-3</v>
      </c>
      <c r="JO21" s="5">
        <v>2.6560919922434198E-4</v>
      </c>
      <c r="JP21" s="5">
        <v>2.6494470335882699E-4</v>
      </c>
      <c r="JQ21" s="71">
        <v>-1.2935203276705701E-7</v>
      </c>
      <c r="JR21" s="71">
        <v>7.5040176881420396E-9</v>
      </c>
      <c r="JS21" s="71">
        <v>1.3685605045519899E-7</v>
      </c>
      <c r="JT21" s="71">
        <v>-1.9910734158698601E-8</v>
      </c>
      <c r="JU21" s="71">
        <v>3.2570512082255102E-8</v>
      </c>
      <c r="JV21" s="71">
        <v>5.2481246240953799E-8</v>
      </c>
      <c r="JW21" s="5">
        <v>1.55999999979999</v>
      </c>
      <c r="JX21" s="5">
        <v>4601243.1652579503</v>
      </c>
      <c r="JY21" s="5">
        <v>9201642.0068239309</v>
      </c>
      <c r="JZ21" s="5">
        <v>0.174532925199432</v>
      </c>
      <c r="KA21" s="5">
        <v>0</v>
      </c>
      <c r="KB21" s="5" t="s">
        <v>318</v>
      </c>
      <c r="KC21" s="5">
        <v>0</v>
      </c>
      <c r="KD21" s="5" t="s">
        <v>1631</v>
      </c>
      <c r="KF21" s="5" t="s">
        <v>1632</v>
      </c>
      <c r="KG21" s="5" t="s">
        <v>525</v>
      </c>
      <c r="KH21" s="5" t="s">
        <v>320</v>
      </c>
      <c r="KI21" s="5">
        <v>5</v>
      </c>
      <c r="KL21" s="5">
        <v>1</v>
      </c>
      <c r="KM21" s="5">
        <v>1</v>
      </c>
      <c r="KP21" s="5">
        <v>5</v>
      </c>
      <c r="KW21" s="5" t="s">
        <v>321</v>
      </c>
      <c r="LB21" s="5">
        <v>1</v>
      </c>
      <c r="LC21" s="5" t="s">
        <v>318</v>
      </c>
      <c r="LD21" s="5" t="s">
        <v>322</v>
      </c>
      <c r="LE21" s="5">
        <v>0</v>
      </c>
      <c r="LF21" s="5">
        <v>1</v>
      </c>
      <c r="LG21" s="5">
        <v>1</v>
      </c>
    </row>
    <row r="22" spans="1:319" x14ac:dyDescent="0.2">
      <c r="A22" s="5" t="s">
        <v>528</v>
      </c>
      <c r="B22" s="73" t="s">
        <v>547</v>
      </c>
      <c r="C22" s="5" t="s">
        <v>529</v>
      </c>
      <c r="D22" s="5" t="s">
        <v>328</v>
      </c>
      <c r="E22" s="5">
        <v>22</v>
      </c>
      <c r="F22" s="73" t="s">
        <v>1002</v>
      </c>
      <c r="G22" s="29">
        <v>222903.62898460901</v>
      </c>
      <c r="H22" s="29">
        <v>53844.687848398396</v>
      </c>
      <c r="I22" s="74">
        <v>222903.62898460901</v>
      </c>
      <c r="J22" s="77">
        <v>44685.276388888888</v>
      </c>
      <c r="K22" s="29">
        <v>222903.62898460901</v>
      </c>
      <c r="L22" s="5" t="s">
        <v>462</v>
      </c>
      <c r="M22" s="5">
        <v>1</v>
      </c>
      <c r="N22" s="5" t="s">
        <v>530</v>
      </c>
      <c r="O22" s="5" t="s">
        <v>530</v>
      </c>
      <c r="R22" s="5">
        <v>2667</v>
      </c>
      <c r="S22" s="5">
        <v>1250</v>
      </c>
      <c r="U22" s="5">
        <v>0</v>
      </c>
      <c r="V22" s="5">
        <v>169.80768513679499</v>
      </c>
      <c r="W22" s="5">
        <v>0</v>
      </c>
      <c r="X22" s="5" t="s">
        <v>1380</v>
      </c>
      <c r="AG22" s="5">
        <v>0</v>
      </c>
      <c r="AH22" s="5">
        <v>0</v>
      </c>
      <c r="AL22" s="5">
        <v>1</v>
      </c>
      <c r="AM22" s="5">
        <v>10</v>
      </c>
      <c r="AU22" s="5">
        <v>493</v>
      </c>
      <c r="AV22" s="5" t="b">
        <v>1</v>
      </c>
      <c r="AW22" s="5">
        <v>0</v>
      </c>
      <c r="AY22" s="5">
        <v>222903.62898460901</v>
      </c>
      <c r="BA22" s="5">
        <v>222903.62898460901</v>
      </c>
      <c r="BB22" s="5">
        <v>0</v>
      </c>
      <c r="BC22" s="5">
        <v>7.79849820212329</v>
      </c>
      <c r="BD22" s="5">
        <v>277657.36658974801</v>
      </c>
      <c r="BE22" s="5">
        <v>54733.667819750699</v>
      </c>
      <c r="BF22" s="5">
        <v>5.2687271855015103</v>
      </c>
      <c r="BG22" s="5">
        <v>7.0025599999999999</v>
      </c>
      <c r="BH22" s="5">
        <v>0</v>
      </c>
      <c r="BI22" s="5">
        <v>0</v>
      </c>
      <c r="BJ22" s="5">
        <v>0</v>
      </c>
      <c r="BK22" s="5">
        <v>93</v>
      </c>
      <c r="BL22" s="5">
        <v>391</v>
      </c>
      <c r="BM22" s="5">
        <v>0</v>
      </c>
      <c r="BN22" s="5">
        <v>0</v>
      </c>
      <c r="BO22" s="5">
        <v>51</v>
      </c>
      <c r="BP22" s="5">
        <v>4563</v>
      </c>
      <c r="BQ22" s="5">
        <v>0</v>
      </c>
      <c r="BR22" s="5">
        <v>0</v>
      </c>
      <c r="BS22" s="5">
        <v>70</v>
      </c>
      <c r="BT22" s="5">
        <v>2138</v>
      </c>
      <c r="BU22" s="5">
        <v>0</v>
      </c>
      <c r="BV22" s="5">
        <v>116185</v>
      </c>
      <c r="BW22" s="5">
        <v>0</v>
      </c>
      <c r="BX22" s="5">
        <v>372369</v>
      </c>
      <c r="BY22" s="5">
        <v>146</v>
      </c>
      <c r="BZ22" s="5">
        <v>63737</v>
      </c>
      <c r="CA22" s="5">
        <v>101</v>
      </c>
      <c r="CB22" s="5">
        <v>5639219</v>
      </c>
      <c r="CC22" s="5">
        <v>6</v>
      </c>
      <c r="CD22" s="5">
        <v>87464</v>
      </c>
      <c r="CE22" s="5">
        <v>26</v>
      </c>
      <c r="CF22" s="5">
        <v>2584776</v>
      </c>
      <c r="CG22" s="5">
        <v>93</v>
      </c>
      <c r="CH22" s="5">
        <v>51</v>
      </c>
      <c r="CI22" s="5">
        <v>70</v>
      </c>
      <c r="CJ22" s="5">
        <v>0</v>
      </c>
      <c r="CK22" s="5">
        <v>247</v>
      </c>
      <c r="CL22" s="5">
        <v>32</v>
      </c>
      <c r="CM22" s="5">
        <v>214</v>
      </c>
      <c r="CN22" s="5">
        <v>279</v>
      </c>
      <c r="CO22" s="5" t="s">
        <v>1381</v>
      </c>
      <c r="CQ22" s="5">
        <v>111209.37798437499</v>
      </c>
      <c r="CR22" s="5">
        <v>111694.25100023299</v>
      </c>
      <c r="CS22" s="5">
        <v>0</v>
      </c>
      <c r="CT22" s="5">
        <v>0</v>
      </c>
      <c r="CU22" s="5">
        <v>2.8070863653017202E-3</v>
      </c>
      <c r="CV22" s="5">
        <v>7.7956911157579896</v>
      </c>
      <c r="CW22" s="5">
        <v>1.38130450774125E-3</v>
      </c>
      <c r="CX22" s="5">
        <v>0.30156430641857801</v>
      </c>
      <c r="CY22" s="5">
        <v>0.302945610926319</v>
      </c>
      <c r="CZ22" s="5">
        <v>1.42578185756046E-3</v>
      </c>
      <c r="DA22" s="5">
        <v>7.4941268093394102</v>
      </c>
      <c r="DB22" s="5">
        <v>7.4955525911969696</v>
      </c>
      <c r="DC22" s="5">
        <v>138873.14024375999</v>
      </c>
      <c r="DD22" s="5">
        <v>138784.226345987</v>
      </c>
      <c r="DE22" s="5">
        <v>27651.659368012901</v>
      </c>
      <c r="DF22" s="5">
        <v>27082.008451737802</v>
      </c>
      <c r="DG22" s="5">
        <v>26938.3260347789</v>
      </c>
      <c r="DH22" s="5">
        <v>26833.762451837101</v>
      </c>
      <c r="DI22" s="5">
        <v>53772.088486615998</v>
      </c>
      <c r="DJ22" s="5">
        <v>248.33333323400001</v>
      </c>
      <c r="DK22" s="5">
        <v>248.24599990070101</v>
      </c>
      <c r="DL22" s="5">
        <v>496.57933313470102</v>
      </c>
      <c r="DM22" s="5">
        <v>0</v>
      </c>
      <c r="DN22" s="5">
        <v>0</v>
      </c>
      <c r="DO22" s="5">
        <v>0</v>
      </c>
      <c r="DP22" s="5">
        <v>465</v>
      </c>
      <c r="DQ22" s="5">
        <v>0</v>
      </c>
      <c r="DR22" s="5">
        <v>465</v>
      </c>
      <c r="DS22" s="5">
        <v>5.1000842851629802</v>
      </c>
      <c r="DT22" s="5">
        <v>0.168642900338528</v>
      </c>
      <c r="DU22" s="5">
        <v>0.14896718550151</v>
      </c>
      <c r="DV22" s="71">
        <v>8.4285162981904201E-5</v>
      </c>
      <c r="DW22" s="5">
        <v>0.148882900338528</v>
      </c>
      <c r="DX22" s="5">
        <v>5.0999999999999996</v>
      </c>
      <c r="DY22" s="5">
        <v>1.976E-2</v>
      </c>
      <c r="DZ22" s="5">
        <v>5.1197599999999897</v>
      </c>
      <c r="EA22" s="5">
        <v>7</v>
      </c>
      <c r="EB22" s="5">
        <v>2.5600000000000002E-3</v>
      </c>
      <c r="EC22" s="5">
        <v>0</v>
      </c>
      <c r="ED22" s="5">
        <v>0</v>
      </c>
      <c r="EE22" s="5">
        <v>0</v>
      </c>
      <c r="EF22" s="5">
        <v>7</v>
      </c>
      <c r="EG22" s="5">
        <v>2.5600000000000002E-3</v>
      </c>
      <c r="EH22" s="5">
        <v>7.0025599999999999</v>
      </c>
      <c r="EI22" s="5">
        <v>0</v>
      </c>
      <c r="EJ22" s="5">
        <v>0</v>
      </c>
      <c r="EK22" s="5">
        <v>0.154402454842194</v>
      </c>
      <c r="EL22" s="5">
        <v>7.7961494206016196E-2</v>
      </c>
      <c r="EM22" s="71">
        <v>9.9966092283576503E-5</v>
      </c>
      <c r="EN22" s="5">
        <v>0</v>
      </c>
      <c r="EO22" s="71">
        <v>4.5199289301442503E-19</v>
      </c>
      <c r="EP22" s="5">
        <v>2.2692406002279801</v>
      </c>
      <c r="EQ22" s="71">
        <v>7.2054187673213502E-5</v>
      </c>
      <c r="ER22" s="71">
        <v>9.8671194724723994E-5</v>
      </c>
      <c r="ES22" s="5">
        <v>0</v>
      </c>
      <c r="ET22" s="5">
        <v>6.4260000369999997</v>
      </c>
      <c r="EU22" s="71">
        <v>9.9920134418431103E-5</v>
      </c>
      <c r="EV22" s="71">
        <v>9.9889394916691896E-5</v>
      </c>
      <c r="EW22" s="71">
        <v>9.9864019256656794E-5</v>
      </c>
      <c r="EX22" s="71">
        <v>9.96767568366419E-5</v>
      </c>
      <c r="EY22" s="5">
        <v>0.26699472225618398</v>
      </c>
      <c r="EZ22" s="5">
        <v>0</v>
      </c>
      <c r="FA22" s="5">
        <v>0</v>
      </c>
      <c r="FB22" s="5">
        <v>0</v>
      </c>
      <c r="FC22" s="5">
        <v>0</v>
      </c>
      <c r="FD22" s="71">
        <v>4.3093538182326003E-9</v>
      </c>
      <c r="FE22" s="71">
        <v>4.3093538182326003E-9</v>
      </c>
      <c r="FF22" s="71">
        <v>4.7421001153624603E-11</v>
      </c>
      <c r="FG22" s="71">
        <v>4.3093538182326003E-9</v>
      </c>
      <c r="FH22" s="71">
        <v>1.0312880549534401E-9</v>
      </c>
      <c r="FI22" s="71">
        <v>1.0312880549534401E-9</v>
      </c>
      <c r="FJ22" s="71">
        <v>9.5739105532288704E-10</v>
      </c>
      <c r="FK22" s="71">
        <v>2.02284391237483E-7</v>
      </c>
      <c r="FL22" s="5">
        <v>0</v>
      </c>
      <c r="FM22" s="71">
        <v>-1.5787821725122799E-8</v>
      </c>
      <c r="FN22" s="71">
        <v>6.6078028622324895E-10</v>
      </c>
      <c r="FO22" s="71">
        <v>1.6448602011346098E-8</v>
      </c>
      <c r="FP22" s="71">
        <v>-5.9789872083425303E-9</v>
      </c>
      <c r="FQ22" s="71">
        <v>5.2983334455913797E-9</v>
      </c>
      <c r="FR22" s="71">
        <v>1.12773206539339E-8</v>
      </c>
      <c r="FS22" s="5">
        <v>0.10299999999999999</v>
      </c>
      <c r="FT22" s="5">
        <v>0</v>
      </c>
      <c r="FU22" s="5">
        <v>0</v>
      </c>
      <c r="FV22" s="5">
        <v>0.154402454842194</v>
      </c>
      <c r="FW22" s="5">
        <v>7.7961494206016196E-2</v>
      </c>
      <c r="FX22" s="71">
        <v>9.9976279294811094E-5</v>
      </c>
      <c r="FY22" s="71">
        <v>9.9997833381326701E-5</v>
      </c>
      <c r="FZ22" s="5">
        <v>6.1837698658444404</v>
      </c>
      <c r="GA22" s="5">
        <v>0.20019968614164099</v>
      </c>
      <c r="GB22" s="71">
        <v>9.9976279294811094E-5</v>
      </c>
      <c r="GC22" s="71">
        <v>9.9997833381326701E-5</v>
      </c>
      <c r="GD22" s="71">
        <v>4.0509804649956302E-16</v>
      </c>
      <c r="GE22" s="5">
        <v>0.98697380834283499</v>
      </c>
      <c r="GF22" s="71">
        <v>9.3975840558591095E-5</v>
      </c>
      <c r="GG22" s="71">
        <v>9.94928293811502E-5</v>
      </c>
      <c r="GH22" s="71">
        <v>5.8849341032314699E-11</v>
      </c>
      <c r="GI22" s="5">
        <v>0.83343243824751301</v>
      </c>
      <c r="GJ22" s="71">
        <v>9.9940315427871006E-5</v>
      </c>
      <c r="GK22" s="71">
        <v>9.9889827828010696E-5</v>
      </c>
      <c r="GL22" s="5">
        <v>0</v>
      </c>
      <c r="GM22" s="71">
        <v>9.9105247513442394E-5</v>
      </c>
      <c r="GN22" s="5">
        <v>0.13348601017168299</v>
      </c>
      <c r="GO22" s="5">
        <v>0</v>
      </c>
      <c r="GP22" s="5">
        <v>0</v>
      </c>
      <c r="GQ22" s="5">
        <v>0</v>
      </c>
      <c r="GR22" s="5">
        <v>0</v>
      </c>
      <c r="GS22" s="5">
        <v>2.2645775034184999E-2</v>
      </c>
      <c r="GT22" s="5">
        <v>2.2645775034184999E-2</v>
      </c>
      <c r="GU22" s="5">
        <v>2.2645775034184999E-2</v>
      </c>
      <c r="GV22" s="71">
        <v>3.6022964795545599E-6</v>
      </c>
      <c r="GW22" s="71">
        <v>1.95174520289942E-6</v>
      </c>
      <c r="GX22" s="71">
        <v>1.95174520289942E-6</v>
      </c>
      <c r="GY22" s="71">
        <v>8.6421676226411297E-7</v>
      </c>
      <c r="GZ22" s="5">
        <v>2.95000253940347E-2</v>
      </c>
      <c r="HA22" s="5">
        <v>0</v>
      </c>
      <c r="HB22" s="71">
        <v>8.4673914039537601E-5</v>
      </c>
      <c r="HC22" s="71">
        <v>8.7301717893791203E-5</v>
      </c>
      <c r="HD22" s="71">
        <v>2.6278038542535702E-6</v>
      </c>
      <c r="HE22" s="71">
        <v>-4.3446190496187501E-7</v>
      </c>
      <c r="HF22" s="71">
        <v>1.5921548867542801E-6</v>
      </c>
      <c r="HG22" s="71">
        <v>2.0266167917161598E-6</v>
      </c>
      <c r="HH22" s="5">
        <v>0.13999999999999899</v>
      </c>
      <c r="HI22" s="5">
        <v>0</v>
      </c>
      <c r="HJ22" s="5">
        <v>0</v>
      </c>
      <c r="HK22" s="71">
        <v>4.0509804649956302E-16</v>
      </c>
      <c r="HL22" s="5">
        <v>2.2692406002279801</v>
      </c>
      <c r="HM22" s="71">
        <v>9.3975840558591095E-5</v>
      </c>
      <c r="HN22" s="71">
        <v>9.94928293811502E-5</v>
      </c>
      <c r="HO22" s="71">
        <v>5.8849341032314699E-11</v>
      </c>
      <c r="HP22" s="5">
        <v>6.4260000369999997</v>
      </c>
      <c r="HQ22" s="71">
        <v>9.9940315427871006E-5</v>
      </c>
      <c r="HR22" s="71">
        <v>9.9889827828010696E-5</v>
      </c>
      <c r="HS22" s="71">
        <v>9.9864019256656794E-5</v>
      </c>
      <c r="HT22" s="71">
        <v>9.96767568366419E-5</v>
      </c>
      <c r="HU22" s="5">
        <v>0.26699472225618398</v>
      </c>
      <c r="HV22" s="5">
        <v>0</v>
      </c>
      <c r="HW22" s="5">
        <v>0</v>
      </c>
      <c r="HX22" s="5">
        <v>0</v>
      </c>
      <c r="HY22" s="5">
        <v>0</v>
      </c>
      <c r="HZ22" s="5">
        <v>2.2645775034184999E-2</v>
      </c>
      <c r="IA22" s="5">
        <v>2.2645775034184999E-2</v>
      </c>
      <c r="IB22" s="5">
        <v>2.2645775034184999E-2</v>
      </c>
      <c r="IC22" s="71">
        <v>3.6022964795545599E-6</v>
      </c>
      <c r="ID22" s="71">
        <v>1.95174520289942E-6</v>
      </c>
      <c r="IE22" s="71">
        <v>1.95174520289942E-6</v>
      </c>
      <c r="IF22" s="71">
        <v>8.6421676226411297E-7</v>
      </c>
      <c r="IG22" s="5">
        <v>2.95000253940347E-2</v>
      </c>
      <c r="IH22" s="5">
        <v>0</v>
      </c>
      <c r="II22" s="5">
        <v>6701</v>
      </c>
      <c r="IJ22" s="5">
        <v>3970</v>
      </c>
      <c r="IK22" s="5">
        <v>1250</v>
      </c>
      <c r="IL22" s="5">
        <v>1054</v>
      </c>
      <c r="IM22" s="5">
        <v>196</v>
      </c>
      <c r="IN22" s="5">
        <v>794</v>
      </c>
      <c r="IO22" s="5">
        <v>260</v>
      </c>
      <c r="IP22" s="5">
        <v>0</v>
      </c>
      <c r="IQ22" s="5">
        <v>391</v>
      </c>
      <c r="IR22" s="5">
        <v>4563</v>
      </c>
      <c r="IS22" s="5">
        <v>2744</v>
      </c>
      <c r="IT22" s="5">
        <v>13</v>
      </c>
      <c r="IU22" s="5">
        <v>13</v>
      </c>
      <c r="IV22" s="5">
        <v>2138</v>
      </c>
      <c r="IW22" s="5">
        <v>2138</v>
      </c>
      <c r="IX22" s="5">
        <v>0</v>
      </c>
      <c r="IY22" s="5">
        <v>0</v>
      </c>
      <c r="IZ22" s="5">
        <v>0</v>
      </c>
      <c r="JA22" s="71">
        <v>4.9004070710623101E-5</v>
      </c>
      <c r="JB22" s="71">
        <v>2.9571192730504199E-5</v>
      </c>
      <c r="JC22" s="71">
        <v>4.9004070710623101E-5</v>
      </c>
      <c r="JD22" s="71">
        <v>4.8162185684486E-5</v>
      </c>
      <c r="JE22" s="71">
        <v>2.15056571672977E-5</v>
      </c>
      <c r="JF22" s="71">
        <v>2.9571192730504199E-5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1.27112070312372E-3</v>
      </c>
      <c r="JN22" s="5">
        <v>1.2713846448586699E-3</v>
      </c>
      <c r="JO22" s="5">
        <v>3.7894485677636598E-4</v>
      </c>
      <c r="JP22" s="5">
        <v>3.7890307481803099E-4</v>
      </c>
      <c r="JQ22" s="71">
        <v>8.4658126217812503E-5</v>
      </c>
      <c r="JR22" s="71">
        <v>8.7302378674077404E-5</v>
      </c>
      <c r="JS22" s="71">
        <v>2.6442524562649101E-6</v>
      </c>
      <c r="JT22" s="71">
        <v>-4.4044089217021799E-7</v>
      </c>
      <c r="JU22" s="71">
        <v>1.59745322019987E-6</v>
      </c>
      <c r="JV22" s="71">
        <v>2.0378941123700901E-6</v>
      </c>
      <c r="JW22" s="5">
        <v>0.10299999999999999</v>
      </c>
      <c r="JX22" s="5">
        <v>107247.30211206101</v>
      </c>
      <c r="JY22" s="5">
        <v>218456.68009643699</v>
      </c>
      <c r="JZ22" s="5">
        <v>0</v>
      </c>
      <c r="KA22" s="5">
        <v>0</v>
      </c>
      <c r="KB22" s="5" t="s">
        <v>318</v>
      </c>
      <c r="KC22" s="5">
        <v>0</v>
      </c>
      <c r="KD22" s="5" t="s">
        <v>1382</v>
      </c>
      <c r="KF22" s="5" t="s">
        <v>1383</v>
      </c>
      <c r="KG22" s="5" t="s">
        <v>525</v>
      </c>
      <c r="KH22" s="5" t="s">
        <v>320</v>
      </c>
      <c r="KI22" s="5">
        <v>8</v>
      </c>
      <c r="KL22" s="5">
        <v>1</v>
      </c>
      <c r="KM22" s="5">
        <v>1</v>
      </c>
      <c r="KP22" s="5">
        <v>2</v>
      </c>
      <c r="KW22" s="5" t="s">
        <v>321</v>
      </c>
      <c r="LB22" s="5">
        <v>1</v>
      </c>
      <c r="LC22" s="5" t="s">
        <v>318</v>
      </c>
      <c r="LD22" s="5" t="s">
        <v>322</v>
      </c>
      <c r="LE22" s="5">
        <v>0</v>
      </c>
      <c r="LF22" s="5">
        <v>1</v>
      </c>
      <c r="LG22" s="5">
        <v>1</v>
      </c>
    </row>
    <row r="23" spans="1:319" x14ac:dyDescent="0.2">
      <c r="A23" s="5" t="s">
        <v>1452</v>
      </c>
      <c r="B23" s="73" t="s">
        <v>1507</v>
      </c>
      <c r="C23" s="5" t="s">
        <v>1453</v>
      </c>
      <c r="D23" s="5" t="s">
        <v>328</v>
      </c>
      <c r="E23" s="5">
        <v>23</v>
      </c>
      <c r="F23" s="73" t="s">
        <v>1003</v>
      </c>
      <c r="G23" s="29">
        <v>257435.11083664701</v>
      </c>
      <c r="H23" s="29">
        <v>93520.954722989598</v>
      </c>
      <c r="I23" s="74">
        <v>257435.11083664701</v>
      </c>
      <c r="J23" s="77">
        <v>44810.54583333333</v>
      </c>
      <c r="K23" s="29">
        <v>257435.11083664701</v>
      </c>
      <c r="L23" s="5" t="s">
        <v>450</v>
      </c>
      <c r="M23" s="5">
        <v>1</v>
      </c>
      <c r="N23" s="5" t="s">
        <v>1454</v>
      </c>
      <c r="O23" s="5" t="s">
        <v>329</v>
      </c>
      <c r="R23" s="5">
        <v>2670</v>
      </c>
      <c r="S23" s="5">
        <v>1250</v>
      </c>
      <c r="U23" s="5">
        <v>0</v>
      </c>
      <c r="V23" s="5">
        <v>160.197126865386</v>
      </c>
      <c r="W23" s="5">
        <v>0</v>
      </c>
      <c r="X23" s="5" t="s">
        <v>1633</v>
      </c>
      <c r="AG23" s="5">
        <v>0</v>
      </c>
      <c r="AH23" s="5">
        <v>0</v>
      </c>
      <c r="AL23" s="5">
        <v>1</v>
      </c>
      <c r="AM23" s="5">
        <v>13</v>
      </c>
      <c r="AU23" s="5">
        <v>155</v>
      </c>
      <c r="AV23" s="5" t="b">
        <v>1</v>
      </c>
      <c r="AW23" s="5">
        <v>0</v>
      </c>
      <c r="AY23" s="5">
        <v>257435.110836646</v>
      </c>
      <c r="BA23" s="5">
        <v>257435.11083664701</v>
      </c>
      <c r="BB23" s="5">
        <v>0</v>
      </c>
      <c r="BC23" s="5">
        <v>57.220915654370202</v>
      </c>
      <c r="BD23" s="5">
        <v>319892.12376524601</v>
      </c>
      <c r="BE23" s="5">
        <v>62392.792008941797</v>
      </c>
      <c r="BF23" s="5">
        <v>4.4000040027712402</v>
      </c>
      <c r="BG23" s="5">
        <v>2.5999999999999899</v>
      </c>
      <c r="BH23" s="5">
        <v>0</v>
      </c>
      <c r="BI23" s="5">
        <v>0</v>
      </c>
      <c r="BJ23" s="5">
        <v>0</v>
      </c>
      <c r="BK23" s="5">
        <v>85</v>
      </c>
      <c r="BL23" s="5">
        <v>391</v>
      </c>
      <c r="BM23" s="5">
        <v>0</v>
      </c>
      <c r="BN23" s="5">
        <v>0</v>
      </c>
      <c r="BO23" s="5">
        <v>44</v>
      </c>
      <c r="BP23" s="5">
        <v>4572</v>
      </c>
      <c r="BQ23" s="5">
        <v>0</v>
      </c>
      <c r="BR23" s="5">
        <v>0</v>
      </c>
      <c r="BS23" s="5">
        <v>26</v>
      </c>
      <c r="BT23" s="5">
        <v>2138</v>
      </c>
      <c r="BU23" s="5">
        <v>0</v>
      </c>
      <c r="BV23" s="5">
        <v>106192</v>
      </c>
      <c r="BW23" s="5">
        <v>0</v>
      </c>
      <c r="BX23" s="5">
        <v>382362</v>
      </c>
      <c r="BY23" s="5">
        <v>0</v>
      </c>
      <c r="BZ23" s="5">
        <v>54988</v>
      </c>
      <c r="CA23" s="5">
        <v>0</v>
      </c>
      <c r="CB23" s="5">
        <v>5659218</v>
      </c>
      <c r="CC23" s="5">
        <v>0</v>
      </c>
      <c r="CD23" s="5">
        <v>32487</v>
      </c>
      <c r="CE23" s="5">
        <v>0</v>
      </c>
      <c r="CF23" s="5">
        <v>2639753</v>
      </c>
      <c r="CG23" s="5">
        <v>85</v>
      </c>
      <c r="CH23" s="5">
        <v>44</v>
      </c>
      <c r="CI23" s="5">
        <v>26</v>
      </c>
      <c r="CJ23" s="5">
        <v>0</v>
      </c>
      <c r="CK23" s="5">
        <v>0</v>
      </c>
      <c r="CL23" s="5">
        <v>0</v>
      </c>
      <c r="CM23" s="5">
        <v>155</v>
      </c>
      <c r="CN23" s="5">
        <v>0</v>
      </c>
      <c r="CO23" s="5" t="s">
        <v>1634</v>
      </c>
      <c r="CQ23" s="5">
        <v>128513.960605902</v>
      </c>
      <c r="CR23" s="5">
        <v>128921.150230744</v>
      </c>
      <c r="CS23" s="5">
        <v>0</v>
      </c>
      <c r="CT23" s="5">
        <v>0</v>
      </c>
      <c r="CU23" s="5">
        <v>6.2927459114059401</v>
      </c>
      <c r="CV23" s="5">
        <v>50.928169742964201</v>
      </c>
      <c r="CW23" s="5">
        <v>7.1841754065326599E-2</v>
      </c>
      <c r="CX23" s="5">
        <v>39.951997310116802</v>
      </c>
      <c r="CY23" s="5">
        <v>40.023839064182098</v>
      </c>
      <c r="CZ23" s="5">
        <v>6.2209041573406099</v>
      </c>
      <c r="DA23" s="5">
        <v>10.976172432847401</v>
      </c>
      <c r="DB23" s="5">
        <v>17.197076590188001</v>
      </c>
      <c r="DC23" s="5">
        <v>160024.439970629</v>
      </c>
      <c r="DD23" s="5">
        <v>159867.68379461599</v>
      </c>
      <c r="DE23" s="5">
        <v>31497.186617790001</v>
      </c>
      <c r="DF23" s="5">
        <v>30895.605391151701</v>
      </c>
      <c r="DG23" s="5">
        <v>30817.186617891999</v>
      </c>
      <c r="DH23" s="5">
        <v>30640.6973912537</v>
      </c>
      <c r="DI23" s="5">
        <v>61457.884009145797</v>
      </c>
      <c r="DJ23" s="5">
        <v>254.999999898</v>
      </c>
      <c r="DK23" s="5">
        <v>254.907999898036</v>
      </c>
      <c r="DL23" s="5">
        <v>509.90799979603599</v>
      </c>
      <c r="DM23" s="5">
        <v>0</v>
      </c>
      <c r="DN23" s="5">
        <v>0</v>
      </c>
      <c r="DO23" s="5">
        <v>0</v>
      </c>
      <c r="DP23" s="5">
        <v>425</v>
      </c>
      <c r="DQ23" s="5">
        <v>0</v>
      </c>
      <c r="DR23" s="5">
        <v>425</v>
      </c>
      <c r="DS23" s="5">
        <v>4.4000010251980202</v>
      </c>
      <c r="DT23" s="71">
        <v>2.9775732160570099E-6</v>
      </c>
      <c r="DU23" s="71">
        <v>4.0027712439692496E-6</v>
      </c>
      <c r="DV23" s="71">
        <v>1.02519802791223E-6</v>
      </c>
      <c r="DW23" s="71">
        <v>2.9775732160570099E-6</v>
      </c>
      <c r="DX23" s="5">
        <v>4.3999999999999897</v>
      </c>
      <c r="DY23" s="5">
        <v>0</v>
      </c>
      <c r="DZ23" s="5">
        <v>4.3999999999999897</v>
      </c>
      <c r="EA23" s="5">
        <v>2.5999999999999899</v>
      </c>
      <c r="EB23" s="5">
        <v>0</v>
      </c>
      <c r="EC23" s="5">
        <v>0</v>
      </c>
      <c r="ED23" s="5">
        <v>0</v>
      </c>
      <c r="EE23" s="5">
        <v>0</v>
      </c>
      <c r="EF23" s="5">
        <v>2.5999999999999899</v>
      </c>
      <c r="EG23" s="5">
        <v>0</v>
      </c>
      <c r="EH23" s="5">
        <v>2.5999999999999899</v>
      </c>
      <c r="EI23" s="5">
        <v>0</v>
      </c>
      <c r="EJ23" s="5">
        <v>0</v>
      </c>
      <c r="EK23" s="5">
        <v>0.13616043084412499</v>
      </c>
      <c r="EL23" s="5">
        <v>7.12766499943389E-2</v>
      </c>
      <c r="EM23" s="71">
        <v>9.9899999437935705E-5</v>
      </c>
      <c r="EN23" s="5">
        <v>0</v>
      </c>
      <c r="EO23" s="5">
        <v>0</v>
      </c>
      <c r="EP23" s="5">
        <v>1.7448246606</v>
      </c>
      <c r="EQ23" s="71">
        <v>9.8999790895254404E-5</v>
      </c>
      <c r="ER23" s="71">
        <v>9.8999977158092904E-5</v>
      </c>
      <c r="ES23" s="5">
        <v>0</v>
      </c>
      <c r="ET23" s="5">
        <v>6.3995697967999998</v>
      </c>
      <c r="EU23" s="71">
        <v>9.8999999425197703E-5</v>
      </c>
      <c r="EV23" s="71">
        <v>9.8999999497154101E-5</v>
      </c>
      <c r="EW23" s="71">
        <v>9.8999997587778598E-5</v>
      </c>
      <c r="EX23" s="5">
        <v>0</v>
      </c>
      <c r="EY23" s="5">
        <v>0.26699999997514301</v>
      </c>
      <c r="EZ23" s="5">
        <v>0</v>
      </c>
      <c r="FA23" s="5">
        <v>0</v>
      </c>
      <c r="FB23" s="5">
        <v>0</v>
      </c>
      <c r="FC23" s="5">
        <v>0</v>
      </c>
      <c r="FD23" s="71">
        <v>1.18142096994233E-7</v>
      </c>
      <c r="FE23" s="71">
        <v>1.18142096994233E-7</v>
      </c>
      <c r="FF23" s="71">
        <v>1.18142096994233E-7</v>
      </c>
      <c r="FG23" s="71">
        <v>1.0035406663999599E-7</v>
      </c>
      <c r="FH23" s="71">
        <v>6.5601599708031699E-9</v>
      </c>
      <c r="FI23" s="71">
        <v>5.89068971379447E-9</v>
      </c>
      <c r="FJ23" s="71">
        <v>6.5601599708031699E-9</v>
      </c>
      <c r="FK23" s="71">
        <v>2.4604752679735398E-9</v>
      </c>
      <c r="FL23" s="5">
        <v>0</v>
      </c>
      <c r="FM23" s="71">
        <v>2.0380261358662401E-6</v>
      </c>
      <c r="FN23" s="71">
        <v>3.8344438026906898E-5</v>
      </c>
      <c r="FO23" s="71">
        <v>3.6306411891040698E-5</v>
      </c>
      <c r="FP23" s="71">
        <v>-1.5202946430648999E-9</v>
      </c>
      <c r="FQ23" s="71">
        <v>4.3029037724284701E-7</v>
      </c>
      <c r="FR23" s="71">
        <v>4.3181067188591202E-7</v>
      </c>
      <c r="FS23" s="5">
        <v>0.15</v>
      </c>
      <c r="FT23" s="5">
        <v>0</v>
      </c>
      <c r="FU23" s="5">
        <v>0</v>
      </c>
      <c r="FV23" s="5">
        <v>0.13616043084412499</v>
      </c>
      <c r="FW23" s="5">
        <v>7.12766499943389E-2</v>
      </c>
      <c r="FX23" s="71">
        <v>9.9899999437935705E-5</v>
      </c>
      <c r="FY23" s="5">
        <v>0</v>
      </c>
      <c r="FZ23" s="5">
        <v>2.4845579349942399</v>
      </c>
      <c r="GA23" s="5">
        <v>8.0630552954329998E-2</v>
      </c>
      <c r="GB23" s="71">
        <v>9.9010982999914095E-5</v>
      </c>
      <c r="GC23" s="5">
        <v>0</v>
      </c>
      <c r="GD23" s="5">
        <v>0</v>
      </c>
      <c r="GE23" s="5">
        <v>1.38248271765041</v>
      </c>
      <c r="GF23" s="5">
        <v>0</v>
      </c>
      <c r="GG23" s="71">
        <v>6.9388939039072199E-18</v>
      </c>
      <c r="GH23" s="5">
        <v>0</v>
      </c>
      <c r="GI23" s="5">
        <v>0.83343235566141205</v>
      </c>
      <c r="GJ23" s="71">
        <v>9.9000000000515302E-5</v>
      </c>
      <c r="GK23" s="71">
        <v>9.9000000000071199E-5</v>
      </c>
      <c r="GL23" s="71">
        <v>9.9022661412373399E-5</v>
      </c>
      <c r="GM23" s="5">
        <v>0</v>
      </c>
      <c r="GN23" s="5">
        <v>0.21541076608267801</v>
      </c>
      <c r="GO23" s="5">
        <v>0</v>
      </c>
      <c r="GP23" s="5">
        <v>0</v>
      </c>
      <c r="GQ23" s="5">
        <v>0</v>
      </c>
      <c r="GR23" s="5">
        <v>0</v>
      </c>
      <c r="GS23" s="5">
        <v>8.5091736760801506E-2</v>
      </c>
      <c r="GT23" s="5">
        <v>1.2247401539729899E-2</v>
      </c>
      <c r="GU23" s="71">
        <v>7.10770172576147E-5</v>
      </c>
      <c r="GV23" s="5">
        <v>1.2247401539729899E-2</v>
      </c>
      <c r="GW23" s="5">
        <v>8.5091736760801506E-2</v>
      </c>
      <c r="GX23" s="5">
        <v>8.5091736760801506E-2</v>
      </c>
      <c r="GY23" s="5">
        <v>8.5087210688589807E-2</v>
      </c>
      <c r="GZ23" s="71">
        <v>7.4027541874244199E-9</v>
      </c>
      <c r="HA23" s="5">
        <v>0</v>
      </c>
      <c r="HB23" s="5">
        <v>-1.2335385935430799E-4</v>
      </c>
      <c r="HC23" s="71">
        <v>4.1801049462729301E-6</v>
      </c>
      <c r="HD23" s="5">
        <v>1.27533964300581E-4</v>
      </c>
      <c r="HE23" s="71">
        <v>-2.6386933622065499E-5</v>
      </c>
      <c r="HF23" s="5">
        <v>2.2651851714555301E-4</v>
      </c>
      <c r="HG23" s="5">
        <v>2.5290545076761799E-4</v>
      </c>
      <c r="HH23" s="5">
        <v>0.23580000000000001</v>
      </c>
      <c r="HI23" s="5">
        <v>0</v>
      </c>
      <c r="HJ23" s="5">
        <v>0</v>
      </c>
      <c r="HK23" s="5">
        <v>0</v>
      </c>
      <c r="HL23" s="5">
        <v>1.7448246606</v>
      </c>
      <c r="HM23" s="71">
        <v>9.8999790895254404E-5</v>
      </c>
      <c r="HN23" s="71">
        <v>9.8999977158092904E-5</v>
      </c>
      <c r="HO23" s="5">
        <v>0</v>
      </c>
      <c r="HP23" s="5">
        <v>6.3995697967999998</v>
      </c>
      <c r="HQ23" s="71">
        <v>9.9000000000515302E-5</v>
      </c>
      <c r="HR23" s="71">
        <v>9.9000000000071199E-5</v>
      </c>
      <c r="HS23" s="71">
        <v>9.9022661412373399E-5</v>
      </c>
      <c r="HT23" s="5">
        <v>0</v>
      </c>
      <c r="HU23" s="5">
        <v>0.26699999997514301</v>
      </c>
      <c r="HV23" s="5">
        <v>0</v>
      </c>
      <c r="HW23" s="5">
        <v>0</v>
      </c>
      <c r="HX23" s="5">
        <v>0</v>
      </c>
      <c r="HY23" s="5">
        <v>0</v>
      </c>
      <c r="HZ23" s="5">
        <v>8.5091736760801506E-2</v>
      </c>
      <c r="IA23" s="5">
        <v>1.2247401539729899E-2</v>
      </c>
      <c r="IB23" s="71">
        <v>7.10770172576147E-5</v>
      </c>
      <c r="IC23" s="5">
        <v>1.2247401539729899E-2</v>
      </c>
      <c r="ID23" s="5">
        <v>8.5091736760801506E-2</v>
      </c>
      <c r="IE23" s="5">
        <v>8.5091736760801506E-2</v>
      </c>
      <c r="IF23" s="5">
        <v>8.5087210688589807E-2</v>
      </c>
      <c r="IG23" s="71">
        <v>7.4027541874244199E-9</v>
      </c>
      <c r="IH23" s="5">
        <v>0</v>
      </c>
      <c r="II23" s="5">
        <v>6710</v>
      </c>
      <c r="IJ23" s="5">
        <v>3970</v>
      </c>
      <c r="IK23" s="5">
        <v>1250</v>
      </c>
      <c r="IL23" s="5">
        <v>1054</v>
      </c>
      <c r="IM23" s="5">
        <v>196</v>
      </c>
      <c r="IN23" s="5">
        <v>794</v>
      </c>
      <c r="IO23" s="5">
        <v>260</v>
      </c>
      <c r="IP23" s="5">
        <v>0</v>
      </c>
      <c r="IQ23" s="5">
        <v>391</v>
      </c>
      <c r="IR23" s="5">
        <v>4572</v>
      </c>
      <c r="IS23" s="5">
        <v>2744</v>
      </c>
      <c r="IT23" s="5">
        <v>13</v>
      </c>
      <c r="IU23" s="5">
        <v>13</v>
      </c>
      <c r="IV23" s="5">
        <v>2138</v>
      </c>
      <c r="IW23" s="5">
        <v>2138</v>
      </c>
      <c r="IX23" s="5">
        <v>0</v>
      </c>
      <c r="IY23" s="5">
        <v>0</v>
      </c>
      <c r="IZ23" s="5">
        <v>0</v>
      </c>
      <c r="JA23" s="71">
        <v>2.8850956587778099E-5</v>
      </c>
      <c r="JB23" s="71">
        <v>1.7598500174909001E-5</v>
      </c>
      <c r="JC23" s="71">
        <v>2.8850956587778099E-5</v>
      </c>
      <c r="JD23" s="71">
        <v>2.2534632798554199E-5</v>
      </c>
      <c r="JE23" s="71">
        <v>1.7251119713623801E-5</v>
      </c>
      <c r="JF23" s="71">
        <v>1.7598500174909001E-5</v>
      </c>
      <c r="JG23" s="5">
        <v>0</v>
      </c>
      <c r="JH23" s="5">
        <v>0</v>
      </c>
      <c r="JI23" s="5">
        <v>0</v>
      </c>
      <c r="JJ23" s="5">
        <v>0</v>
      </c>
      <c r="JK23" s="5">
        <v>0</v>
      </c>
      <c r="JL23" s="5">
        <v>0</v>
      </c>
      <c r="JM23" s="5">
        <v>1.2067851595815901E-3</v>
      </c>
      <c r="JN23" s="5">
        <v>1.2069610199469301E-3</v>
      </c>
      <c r="JO23" s="5">
        <v>3.4742708667243201E-4</v>
      </c>
      <c r="JP23" s="5">
        <v>3.4714535457197701E-4</v>
      </c>
      <c r="JQ23" s="5">
        <v>-1.21315833218442E-4</v>
      </c>
      <c r="JR23" s="71">
        <v>4.2524542973179901E-5</v>
      </c>
      <c r="JS23" s="5">
        <v>1.6384037619162199E-4</v>
      </c>
      <c r="JT23" s="71">
        <v>-2.6388453916708601E-5</v>
      </c>
      <c r="JU23" s="5">
        <v>2.2694880752279501E-4</v>
      </c>
      <c r="JV23" s="5">
        <v>2.5333726143950401E-4</v>
      </c>
      <c r="JW23" s="5">
        <v>0.15</v>
      </c>
      <c r="JX23" s="5">
        <v>86043.230559066302</v>
      </c>
      <c r="JY23" s="5">
        <v>214557.191164969</v>
      </c>
      <c r="JZ23" s="5">
        <v>0</v>
      </c>
      <c r="KA23" s="5">
        <v>0</v>
      </c>
      <c r="KB23" s="5" t="s">
        <v>318</v>
      </c>
      <c r="KC23" s="5">
        <v>0</v>
      </c>
      <c r="KD23" s="5" t="s">
        <v>1635</v>
      </c>
      <c r="KF23" s="5" t="s">
        <v>1636</v>
      </c>
      <c r="KG23" s="5" t="s">
        <v>450</v>
      </c>
      <c r="KH23" s="5" t="s">
        <v>320</v>
      </c>
      <c r="KI23" s="5">
        <v>8</v>
      </c>
      <c r="KL23" s="5">
        <v>1</v>
      </c>
      <c r="KM23" s="5">
        <v>1</v>
      </c>
      <c r="KP23" s="5">
        <v>2</v>
      </c>
      <c r="KW23" s="5" t="s">
        <v>321</v>
      </c>
      <c r="LB23" s="5">
        <v>1</v>
      </c>
      <c r="LC23" s="5" t="s">
        <v>318</v>
      </c>
      <c r="LD23" s="5" t="s">
        <v>322</v>
      </c>
      <c r="LE23" s="5">
        <v>0</v>
      </c>
      <c r="LF23" s="5">
        <v>1</v>
      </c>
      <c r="LG23" s="5">
        <v>1</v>
      </c>
    </row>
    <row r="24" spans="1:319" x14ac:dyDescent="0.2">
      <c r="A24" s="5" t="s">
        <v>528</v>
      </c>
      <c r="B24" s="73" t="s">
        <v>547</v>
      </c>
      <c r="C24" s="5" t="s">
        <v>529</v>
      </c>
      <c r="D24" s="5" t="s">
        <v>324</v>
      </c>
      <c r="E24" s="5">
        <v>9</v>
      </c>
      <c r="F24" s="73" t="s">
        <v>1004</v>
      </c>
      <c r="G24" s="29">
        <v>5836294.9134651003</v>
      </c>
      <c r="H24" s="29">
        <v>4337639.8683436001</v>
      </c>
      <c r="I24" s="74">
        <v>5836294.9134651003</v>
      </c>
      <c r="J24" s="77">
        <v>44591.425694444442</v>
      </c>
      <c r="K24" s="29">
        <v>5836294.9134651003</v>
      </c>
      <c r="L24" s="5" t="s">
        <v>462</v>
      </c>
      <c r="M24" s="5">
        <v>1</v>
      </c>
      <c r="N24" s="5" t="s">
        <v>530</v>
      </c>
      <c r="O24" s="5" t="s">
        <v>530</v>
      </c>
      <c r="R24" s="5">
        <v>1800</v>
      </c>
      <c r="S24" s="5">
        <v>455</v>
      </c>
      <c r="U24" s="5">
        <v>0</v>
      </c>
      <c r="V24" s="5">
        <v>216.90703320503201</v>
      </c>
      <c r="W24" s="5">
        <v>0</v>
      </c>
      <c r="X24" s="5" t="s">
        <v>1637</v>
      </c>
      <c r="AG24" s="5">
        <v>0</v>
      </c>
      <c r="AH24" s="5">
        <v>0</v>
      </c>
      <c r="AL24" s="5">
        <v>4</v>
      </c>
      <c r="AM24" s="5">
        <v>1</v>
      </c>
      <c r="AU24" s="5">
        <v>10421</v>
      </c>
      <c r="AV24" s="5" t="b">
        <v>1</v>
      </c>
      <c r="AW24" s="5">
        <v>0</v>
      </c>
      <c r="AY24" s="5">
        <v>5836294.9134651097</v>
      </c>
      <c r="BA24" s="5">
        <v>5836294.9134651003</v>
      </c>
      <c r="BB24" s="5">
        <v>0</v>
      </c>
      <c r="BC24" s="5">
        <v>6.1660888617878599E-3</v>
      </c>
      <c r="BD24" s="5">
        <v>7251848.5902802302</v>
      </c>
      <c r="BE24" s="5">
        <v>1415148.8489622199</v>
      </c>
      <c r="BF24" s="5">
        <v>201.95995011702999</v>
      </c>
      <c r="BG24" s="5">
        <v>202.86173670079199</v>
      </c>
      <c r="BH24" s="5">
        <v>0</v>
      </c>
      <c r="BI24" s="5">
        <v>0</v>
      </c>
      <c r="BJ24" s="5">
        <v>58</v>
      </c>
      <c r="BK24" s="5">
        <v>73</v>
      </c>
      <c r="BL24" s="5">
        <v>290</v>
      </c>
      <c r="BM24" s="5">
        <v>0</v>
      </c>
      <c r="BN24" s="5">
        <v>8</v>
      </c>
      <c r="BO24" s="5">
        <v>2</v>
      </c>
      <c r="BP24" s="5">
        <v>2597</v>
      </c>
      <c r="BQ24" s="5">
        <v>0</v>
      </c>
      <c r="BR24" s="5">
        <v>0</v>
      </c>
      <c r="BS24" s="5">
        <v>2</v>
      </c>
      <c r="BT24" s="5">
        <v>2325</v>
      </c>
      <c r="BU24" s="5">
        <v>2257</v>
      </c>
      <c r="BV24" s="5">
        <v>31850</v>
      </c>
      <c r="BW24" s="5">
        <v>8086</v>
      </c>
      <c r="BX24" s="5">
        <v>49595</v>
      </c>
      <c r="BY24" s="5">
        <v>0</v>
      </c>
      <c r="BZ24" s="5">
        <v>4550</v>
      </c>
      <c r="CA24" s="5">
        <v>1</v>
      </c>
      <c r="CB24" s="5">
        <v>1180334</v>
      </c>
      <c r="CC24" s="5">
        <v>0</v>
      </c>
      <c r="CD24" s="5">
        <v>910</v>
      </c>
      <c r="CE24" s="5">
        <v>0</v>
      </c>
      <c r="CF24" s="5">
        <v>1056913</v>
      </c>
      <c r="CG24" s="5">
        <v>73</v>
      </c>
      <c r="CH24" s="5">
        <v>2</v>
      </c>
      <c r="CI24" s="5">
        <v>2</v>
      </c>
      <c r="CJ24" s="5">
        <v>10343</v>
      </c>
      <c r="CK24" s="5">
        <v>1</v>
      </c>
      <c r="CL24" s="5">
        <v>0</v>
      </c>
      <c r="CM24" s="5">
        <v>77</v>
      </c>
      <c r="CN24" s="5">
        <v>10344</v>
      </c>
      <c r="CO24" s="5" t="s">
        <v>544</v>
      </c>
      <c r="CQ24" s="5">
        <v>2904226.67588956</v>
      </c>
      <c r="CR24" s="5">
        <v>2932068.2375755399</v>
      </c>
      <c r="CS24" s="5">
        <v>0</v>
      </c>
      <c r="CT24" s="5">
        <v>0</v>
      </c>
      <c r="CU24" s="5">
        <v>2.7543582556471598E-3</v>
      </c>
      <c r="CV24" s="5">
        <v>3.4117306061407001E-3</v>
      </c>
      <c r="CW24" s="5">
        <v>2.22293735136378E-3</v>
      </c>
      <c r="CX24" s="5">
        <v>2.5577376967071798E-3</v>
      </c>
      <c r="CY24" s="5">
        <v>4.7806750480709603E-3</v>
      </c>
      <c r="CZ24" s="5">
        <v>5.3142090428337995E-4</v>
      </c>
      <c r="DA24" s="5">
        <v>8.5399290943352201E-4</v>
      </c>
      <c r="DB24" s="5">
        <v>1.3854138137168999E-3</v>
      </c>
      <c r="DC24" s="5">
        <v>3627409.37619142</v>
      </c>
      <c r="DD24" s="5">
        <v>3624439.2140887999</v>
      </c>
      <c r="DE24" s="5">
        <v>722782.69754750503</v>
      </c>
      <c r="DF24" s="5">
        <v>692366.15141471499</v>
      </c>
      <c r="DG24" s="5">
        <v>155654.120179105</v>
      </c>
      <c r="DH24" s="5">
        <v>156790.005022786</v>
      </c>
      <c r="DI24" s="5">
        <v>312444.12520189199</v>
      </c>
      <c r="DJ24" s="5">
        <v>559828.57736839994</v>
      </c>
      <c r="DK24" s="5">
        <v>533799.00353478501</v>
      </c>
      <c r="DL24" s="5">
        <v>1093627.5809031799</v>
      </c>
      <c r="DM24" s="5">
        <v>0</v>
      </c>
      <c r="DN24" s="5">
        <v>0</v>
      </c>
      <c r="DO24" s="5">
        <v>0</v>
      </c>
      <c r="DP24" s="5">
        <v>7300</v>
      </c>
      <c r="DQ24" s="5">
        <v>1777.1428571428501</v>
      </c>
      <c r="DR24" s="5">
        <v>9077.1428571428496</v>
      </c>
      <c r="DS24" s="5">
        <v>200</v>
      </c>
      <c r="DT24" s="5">
        <v>1.9599501170301199</v>
      </c>
      <c r="DU24" s="5">
        <v>1.7401698972499</v>
      </c>
      <c r="DV24" s="5">
        <v>0</v>
      </c>
      <c r="DW24" s="5">
        <v>1.7401698972499</v>
      </c>
      <c r="DX24" s="5">
        <v>200</v>
      </c>
      <c r="DY24" s="5">
        <v>0.219780219780219</v>
      </c>
      <c r="DZ24" s="5">
        <v>200.21978021978001</v>
      </c>
      <c r="EA24" s="5">
        <v>200</v>
      </c>
      <c r="EB24" s="5">
        <v>2.8617367007927799</v>
      </c>
      <c r="EC24" s="5">
        <v>0</v>
      </c>
      <c r="ED24" s="5">
        <v>2.8617367007927799</v>
      </c>
      <c r="EE24" s="5">
        <v>2.8617367007927799</v>
      </c>
      <c r="EF24" s="5">
        <v>200</v>
      </c>
      <c r="EG24" s="5">
        <v>0</v>
      </c>
      <c r="EH24" s="5">
        <v>200</v>
      </c>
      <c r="EI24" s="5">
        <v>0</v>
      </c>
      <c r="EJ24" s="5">
        <v>0</v>
      </c>
      <c r="EK24" s="5">
        <v>1.4662795912309301</v>
      </c>
      <c r="EL24" s="5">
        <v>6.0045830235217999E-2</v>
      </c>
      <c r="EM24" s="71">
        <v>9.9994366713040907E-5</v>
      </c>
      <c r="EN24" s="5">
        <v>0</v>
      </c>
      <c r="EO24" s="71">
        <v>9.9805953024162703E-5</v>
      </c>
      <c r="EP24" s="5">
        <v>1.4261302415047401</v>
      </c>
      <c r="EQ24" s="71">
        <v>9.9813303832158002E-5</v>
      </c>
      <c r="ER24" s="5">
        <v>0</v>
      </c>
      <c r="ES24" s="71">
        <v>9.9992267122967599E-5</v>
      </c>
      <c r="ET24" s="5">
        <v>5.2644800105120897</v>
      </c>
      <c r="EU24" s="71">
        <v>9.9992267122967599E-5</v>
      </c>
      <c r="EV24" s="5">
        <v>0</v>
      </c>
      <c r="EW24" s="5">
        <v>0</v>
      </c>
      <c r="EX24" s="71">
        <v>9.9998243181242898E-5</v>
      </c>
      <c r="EY24" s="5">
        <v>0.25789693411954701</v>
      </c>
      <c r="EZ24" s="5">
        <v>0</v>
      </c>
      <c r="FA24" s="5">
        <v>0</v>
      </c>
      <c r="FB24" s="5">
        <v>0</v>
      </c>
      <c r="FC24" s="5">
        <v>0</v>
      </c>
      <c r="FD24" s="71">
        <v>9.6259888948679795E-11</v>
      </c>
      <c r="FE24" s="71">
        <v>9.6259888948679795E-11</v>
      </c>
      <c r="FF24" s="71">
        <v>6.4574123825877905E-11</v>
      </c>
      <c r="FG24" s="71">
        <v>9.6259888948679795E-11</v>
      </c>
      <c r="FH24" s="71">
        <v>2.5209612175558501E-11</v>
      </c>
      <c r="FI24" s="71">
        <v>1.00129904367918E-11</v>
      </c>
      <c r="FJ24" s="71">
        <v>2.5209612175558501E-11</v>
      </c>
      <c r="FK24" s="5">
        <v>0</v>
      </c>
      <c r="FL24" s="5">
        <v>0</v>
      </c>
      <c r="FM24" s="71">
        <v>-6.1013801986014402E-10</v>
      </c>
      <c r="FN24" s="71">
        <v>2.88346916992292E-9</v>
      </c>
      <c r="FO24" s="71">
        <v>3.4936071897830698E-9</v>
      </c>
      <c r="FP24" s="71">
        <v>-2.64740634204257E-8</v>
      </c>
      <c r="FQ24" s="71">
        <v>1.00645748679628E-10</v>
      </c>
      <c r="FR24" s="71">
        <v>2.6574709169105401E-8</v>
      </c>
      <c r="FS24" s="5">
        <v>1.071</v>
      </c>
      <c r="FT24" s="5">
        <v>6.5449846949787296E-2</v>
      </c>
      <c r="FU24" s="5">
        <v>7.49999999999999E-2</v>
      </c>
      <c r="FV24" s="5">
        <v>1.4662795912309301</v>
      </c>
      <c r="FW24" s="5">
        <v>6.0045830235217999E-2</v>
      </c>
      <c r="FX24" s="71">
        <v>9.9999568010211703E-5</v>
      </c>
      <c r="FY24" s="5">
        <v>0</v>
      </c>
      <c r="FZ24" s="5">
        <v>0.47235306719017101</v>
      </c>
      <c r="GA24" s="5">
        <v>0.10420076317377699</v>
      </c>
      <c r="GB24" s="71">
        <v>9.9999568010211703E-5</v>
      </c>
      <c r="GC24" s="5">
        <v>0</v>
      </c>
      <c r="GD24" s="71">
        <v>9.9865844537423305E-5</v>
      </c>
      <c r="GE24" s="5">
        <v>1.6171374910593701</v>
      </c>
      <c r="GF24" s="71">
        <v>9.9865844537423305E-5</v>
      </c>
      <c r="GG24" s="71">
        <v>9.9773017892284898E-5</v>
      </c>
      <c r="GH24" s="71">
        <v>9.9992730882088305E-5</v>
      </c>
      <c r="GI24" s="5">
        <v>2.7177850031769202</v>
      </c>
      <c r="GJ24" s="71">
        <v>9.9992730882088305E-5</v>
      </c>
      <c r="GK24" s="5">
        <v>0</v>
      </c>
      <c r="GL24" s="5">
        <v>0</v>
      </c>
      <c r="GM24" s="71">
        <v>9.9996518025280396E-5</v>
      </c>
      <c r="GN24" s="5">
        <v>0.29922588607399597</v>
      </c>
      <c r="GO24" s="5">
        <v>0</v>
      </c>
      <c r="GP24" s="71">
        <v>9.9997504650062297E-5</v>
      </c>
      <c r="GQ24" s="5">
        <v>0</v>
      </c>
      <c r="GR24" s="5">
        <v>0</v>
      </c>
      <c r="GS24" s="71">
        <v>1.19216864435944E-8</v>
      </c>
      <c r="GT24" s="71">
        <v>1.19216864435944E-8</v>
      </c>
      <c r="GU24" s="71">
        <v>1.2812861882593999E-10</v>
      </c>
      <c r="GV24" s="71">
        <v>1.19216864435944E-8</v>
      </c>
      <c r="GW24" s="71">
        <v>8.4805529265707897E-9</v>
      </c>
      <c r="GX24" s="71">
        <v>7.30889837541326E-9</v>
      </c>
      <c r="GY24" s="71">
        <v>8.4805529265707897E-9</v>
      </c>
      <c r="GZ24" s="5">
        <v>0.312400863409459</v>
      </c>
      <c r="HA24" s="5">
        <v>1.1500009116958301</v>
      </c>
      <c r="HB24" s="71">
        <v>-4.1118012003840601E-9</v>
      </c>
      <c r="HC24" s="71">
        <v>3.06807735232091E-9</v>
      </c>
      <c r="HD24" s="71">
        <v>7.1798785527049697E-9</v>
      </c>
      <c r="HE24" s="71">
        <v>-2.7387681698958401E-8</v>
      </c>
      <c r="HF24" s="71">
        <v>1.6526467167140901E-9</v>
      </c>
      <c r="HG24" s="71">
        <v>2.9040328415672501E-8</v>
      </c>
      <c r="HH24" s="5">
        <v>0.71299999999999997</v>
      </c>
      <c r="HI24" s="5">
        <v>2.1816615649929101E-2</v>
      </c>
      <c r="HJ24" s="5">
        <v>0.11874999999999999</v>
      </c>
      <c r="HK24" s="71">
        <v>9.9865844537423305E-5</v>
      </c>
      <c r="HL24" s="5">
        <v>1.4261302415047401</v>
      </c>
      <c r="HM24" s="71">
        <v>9.9865844537423305E-5</v>
      </c>
      <c r="HN24" s="71">
        <v>9.9773017892284898E-5</v>
      </c>
      <c r="HO24" s="71">
        <v>9.9992730882088305E-5</v>
      </c>
      <c r="HP24" s="5">
        <v>5.2644800105120897</v>
      </c>
      <c r="HQ24" s="71">
        <v>9.9992730882088305E-5</v>
      </c>
      <c r="HR24" s="5">
        <v>0</v>
      </c>
      <c r="HS24" s="5">
        <v>0</v>
      </c>
      <c r="HT24" s="71">
        <v>9.9998243181242898E-5</v>
      </c>
      <c r="HU24" s="5">
        <v>0.25789693411954701</v>
      </c>
      <c r="HV24" s="5">
        <v>0</v>
      </c>
      <c r="HW24" s="71">
        <v>9.9997504650062297E-5</v>
      </c>
      <c r="HX24" s="5">
        <v>0</v>
      </c>
      <c r="HY24" s="5">
        <v>0</v>
      </c>
      <c r="HZ24" s="71">
        <v>1.19216864435944E-8</v>
      </c>
      <c r="IA24" s="71">
        <v>1.19216864435944E-8</v>
      </c>
      <c r="IB24" s="71">
        <v>1.2812861882593999E-10</v>
      </c>
      <c r="IC24" s="71">
        <v>1.19216864435944E-8</v>
      </c>
      <c r="ID24" s="71">
        <v>8.4805529265707897E-9</v>
      </c>
      <c r="IE24" s="71">
        <v>7.30889837541326E-9</v>
      </c>
      <c r="IF24" s="71">
        <v>8.4805529265707897E-9</v>
      </c>
      <c r="IG24" s="5">
        <v>0.312400863409459</v>
      </c>
      <c r="IH24" s="5">
        <v>1.1500009116958301</v>
      </c>
      <c r="II24" s="5">
        <v>4930</v>
      </c>
      <c r="IJ24" s="5">
        <v>4224</v>
      </c>
      <c r="IK24" s="5">
        <v>455</v>
      </c>
      <c r="IL24" s="5">
        <v>443</v>
      </c>
      <c r="IM24" s="5">
        <v>12</v>
      </c>
      <c r="IN24" s="5">
        <v>391</v>
      </c>
      <c r="IO24" s="5">
        <v>52</v>
      </c>
      <c r="IP24" s="5">
        <v>0</v>
      </c>
      <c r="IQ24" s="5">
        <v>399</v>
      </c>
      <c r="IR24" s="5">
        <v>2605</v>
      </c>
      <c r="IS24" s="5">
        <v>1673</v>
      </c>
      <c r="IT24" s="5">
        <v>436</v>
      </c>
      <c r="IU24" s="5">
        <v>436</v>
      </c>
      <c r="IV24" s="5">
        <v>2325</v>
      </c>
      <c r="IW24" s="5">
        <v>476</v>
      </c>
      <c r="IX24" s="5">
        <v>3</v>
      </c>
      <c r="IY24" s="5">
        <v>3</v>
      </c>
      <c r="IZ24" s="5">
        <v>1846</v>
      </c>
      <c r="JA24" s="5">
        <v>1.0435497616040099E-2</v>
      </c>
      <c r="JB24" s="5">
        <v>1.20295809966497E-2</v>
      </c>
      <c r="JC24" s="5">
        <v>1.04089445207335E-2</v>
      </c>
      <c r="JD24" s="5">
        <v>1.0435497616040099E-2</v>
      </c>
      <c r="JE24" s="5">
        <v>1.20259208978472E-2</v>
      </c>
      <c r="JF24" s="5">
        <v>1.20295809966497E-2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0.45448798543360702</v>
      </c>
      <c r="JN24" s="5">
        <v>0.45442686502443203</v>
      </c>
      <c r="JO24" s="5">
        <v>0.480523960745596</v>
      </c>
      <c r="JP24" s="5">
        <v>0.48041861452441997</v>
      </c>
      <c r="JQ24" s="71">
        <v>-4.7219392202441996E-9</v>
      </c>
      <c r="JR24" s="71">
        <v>5.9515465222438399E-9</v>
      </c>
      <c r="JS24" s="71">
        <v>1.0673485742488E-8</v>
      </c>
      <c r="JT24" s="71">
        <v>-5.3861745119384203E-8</v>
      </c>
      <c r="JU24" s="71">
        <v>1.75329246539372E-9</v>
      </c>
      <c r="JV24" s="71">
        <v>5.5615037584777902E-8</v>
      </c>
      <c r="JW24" s="5">
        <v>1.071</v>
      </c>
      <c r="JX24" s="5">
        <v>2919810.5594562502</v>
      </c>
      <c r="JY24" s="5">
        <v>5824037.23534582</v>
      </c>
      <c r="JZ24" s="5">
        <v>6.5449846949787296E-2</v>
      </c>
      <c r="KA24" s="5">
        <v>7.49999999999999E-2</v>
      </c>
      <c r="KB24" s="5" t="s">
        <v>318</v>
      </c>
      <c r="KC24" s="5">
        <v>0</v>
      </c>
      <c r="KD24" s="5" t="s">
        <v>1638</v>
      </c>
      <c r="KF24" s="5" t="s">
        <v>1639</v>
      </c>
      <c r="KG24" s="5" t="s">
        <v>525</v>
      </c>
      <c r="KH24" s="5" t="s">
        <v>320</v>
      </c>
      <c r="KI24" s="5">
        <v>1</v>
      </c>
      <c r="KL24" s="5">
        <v>1</v>
      </c>
      <c r="KM24" s="5">
        <v>1</v>
      </c>
      <c r="KP24" s="5">
        <v>7</v>
      </c>
      <c r="KW24" s="5" t="s">
        <v>321</v>
      </c>
      <c r="LB24" s="5">
        <v>1</v>
      </c>
      <c r="LC24" s="5" t="s">
        <v>318</v>
      </c>
      <c r="LD24" s="5" t="s">
        <v>322</v>
      </c>
      <c r="LE24" s="5">
        <v>0</v>
      </c>
      <c r="LF24" s="5">
        <v>1</v>
      </c>
      <c r="LG24" s="5">
        <v>1</v>
      </c>
    </row>
    <row r="25" spans="1:319" x14ac:dyDescent="0.2">
      <c r="A25" s="5" t="s">
        <v>528</v>
      </c>
      <c r="B25" s="73" t="s">
        <v>547</v>
      </c>
      <c r="C25" s="5" t="s">
        <v>529</v>
      </c>
      <c r="D25" s="5" t="s">
        <v>324</v>
      </c>
      <c r="E25" s="5">
        <v>10</v>
      </c>
      <c r="F25" s="73" t="s">
        <v>1005</v>
      </c>
      <c r="G25" s="29">
        <v>6098129.63748453</v>
      </c>
      <c r="H25" s="29">
        <v>4594847.1913130898</v>
      </c>
      <c r="I25" s="74">
        <v>6098129.63748453</v>
      </c>
      <c r="J25" s="77">
        <v>44635.718055555553</v>
      </c>
      <c r="K25" s="29">
        <v>6098129.63748453</v>
      </c>
      <c r="L25" s="5" t="s">
        <v>462</v>
      </c>
      <c r="M25" s="5">
        <v>1</v>
      </c>
      <c r="N25" s="5" t="s">
        <v>530</v>
      </c>
      <c r="O25" s="5" t="s">
        <v>530</v>
      </c>
      <c r="R25" s="5">
        <v>1800</v>
      </c>
      <c r="S25" s="5">
        <v>455</v>
      </c>
      <c r="U25" s="5">
        <v>0</v>
      </c>
      <c r="V25" s="5">
        <v>59.681646108627298</v>
      </c>
      <c r="W25" s="5">
        <v>0</v>
      </c>
      <c r="X25" s="5" t="s">
        <v>1188</v>
      </c>
      <c r="AG25" s="5">
        <v>0</v>
      </c>
      <c r="AH25" s="5">
        <v>0</v>
      </c>
      <c r="AL25" s="5">
        <v>2</v>
      </c>
      <c r="AM25" s="5">
        <v>2</v>
      </c>
      <c r="AU25" s="5">
        <v>6793</v>
      </c>
      <c r="AV25" s="5" t="b">
        <v>1</v>
      </c>
      <c r="AW25" s="5">
        <v>0</v>
      </c>
      <c r="AY25" s="5">
        <v>6098129.63748453</v>
      </c>
      <c r="BA25" s="5">
        <v>6098129.63748453</v>
      </c>
      <c r="BB25" s="5">
        <v>0</v>
      </c>
      <c r="BC25" s="5">
        <v>8.2622809266019193</v>
      </c>
      <c r="BD25" s="5">
        <v>7414649.5247118101</v>
      </c>
      <c r="BE25" s="5">
        <v>1316007.6887862701</v>
      </c>
      <c r="BF25" s="5">
        <v>300.48227975122802</v>
      </c>
      <c r="BG25" s="5">
        <v>203.45388033269001</v>
      </c>
      <c r="BH25" s="5">
        <v>0</v>
      </c>
      <c r="BI25" s="5">
        <v>0</v>
      </c>
      <c r="BJ25" s="5">
        <v>58</v>
      </c>
      <c r="BK25" s="5">
        <v>82</v>
      </c>
      <c r="BL25" s="5">
        <v>293</v>
      </c>
      <c r="BM25" s="5">
        <v>0</v>
      </c>
      <c r="BN25" s="5">
        <v>8</v>
      </c>
      <c r="BO25" s="5">
        <v>3</v>
      </c>
      <c r="BP25" s="5">
        <v>2597</v>
      </c>
      <c r="BQ25" s="5">
        <v>0</v>
      </c>
      <c r="BR25" s="5">
        <v>0</v>
      </c>
      <c r="BS25" s="5">
        <v>2</v>
      </c>
      <c r="BT25" s="5">
        <v>2325</v>
      </c>
      <c r="BU25" s="5">
        <v>458</v>
      </c>
      <c r="BV25" s="5">
        <v>37765</v>
      </c>
      <c r="BW25" s="5">
        <v>6247</v>
      </c>
      <c r="BX25" s="5">
        <v>43680</v>
      </c>
      <c r="BY25" s="5">
        <v>0</v>
      </c>
      <c r="BZ25" s="5">
        <v>5005</v>
      </c>
      <c r="CA25" s="5">
        <v>1</v>
      </c>
      <c r="CB25" s="5">
        <v>1179879</v>
      </c>
      <c r="CC25" s="5">
        <v>0</v>
      </c>
      <c r="CD25" s="5">
        <v>910</v>
      </c>
      <c r="CE25" s="5">
        <v>0</v>
      </c>
      <c r="CF25" s="5">
        <v>1056913</v>
      </c>
      <c r="CG25" s="5">
        <v>82</v>
      </c>
      <c r="CH25" s="5">
        <v>3</v>
      </c>
      <c r="CI25" s="5">
        <v>2</v>
      </c>
      <c r="CJ25" s="5">
        <v>6705</v>
      </c>
      <c r="CK25" s="5">
        <v>1</v>
      </c>
      <c r="CL25" s="5">
        <v>0</v>
      </c>
      <c r="CM25" s="5">
        <v>87</v>
      </c>
      <c r="CN25" s="5">
        <v>6706</v>
      </c>
      <c r="CO25" s="5" t="s">
        <v>732</v>
      </c>
      <c r="CP25" s="5" t="s">
        <v>325</v>
      </c>
      <c r="CQ25" s="5">
        <v>3034996.2153599998</v>
      </c>
      <c r="CR25" s="5">
        <v>3063133.4221245302</v>
      </c>
      <c r="CS25" s="5">
        <v>0</v>
      </c>
      <c r="CT25" s="5">
        <v>0</v>
      </c>
      <c r="CU25" s="5">
        <v>1.2244580032964501E-2</v>
      </c>
      <c r="CV25" s="5">
        <v>8.2500363465689599</v>
      </c>
      <c r="CW25" s="5">
        <v>1.0626608695926101E-2</v>
      </c>
      <c r="CX25" s="5">
        <v>8.2388332371690094</v>
      </c>
      <c r="CY25" s="5">
        <v>8.2494598458649406</v>
      </c>
      <c r="CZ25" s="5">
        <v>1.6179713370383399E-3</v>
      </c>
      <c r="DA25" s="5">
        <v>1.12031093999425E-2</v>
      </c>
      <c r="DB25" s="5">
        <v>1.28210807369808E-2</v>
      </c>
      <c r="DC25" s="5">
        <v>3710323.8335498399</v>
      </c>
      <c r="DD25" s="5">
        <v>3704325.6911619701</v>
      </c>
      <c r="DE25" s="5">
        <v>674827.60594526201</v>
      </c>
      <c r="DF25" s="5">
        <v>641180.08284100902</v>
      </c>
      <c r="DG25" s="5">
        <v>109638.01772086001</v>
      </c>
      <c r="DH25" s="5">
        <v>108077.986661125</v>
      </c>
      <c r="DI25" s="5">
        <v>217716.004381985</v>
      </c>
      <c r="DJ25" s="5">
        <v>556989.588224401</v>
      </c>
      <c r="DK25" s="5">
        <v>531729.12914691702</v>
      </c>
      <c r="DL25" s="5">
        <v>1088718.7173713101</v>
      </c>
      <c r="DM25" s="5">
        <v>0</v>
      </c>
      <c r="DN25" s="5">
        <v>0</v>
      </c>
      <c r="DO25" s="5">
        <v>0</v>
      </c>
      <c r="DP25" s="5">
        <v>8200</v>
      </c>
      <c r="DQ25" s="5">
        <v>1372.96703296703</v>
      </c>
      <c r="DR25" s="5">
        <v>9572.9670329670298</v>
      </c>
      <c r="DS25" s="5">
        <v>300</v>
      </c>
      <c r="DT25" s="5">
        <v>0.48227975122835498</v>
      </c>
      <c r="DU25" s="5">
        <v>0.26249953144813498</v>
      </c>
      <c r="DV25" s="5">
        <v>0</v>
      </c>
      <c r="DW25" s="5">
        <v>0.26249953144813498</v>
      </c>
      <c r="DX25" s="5">
        <v>300</v>
      </c>
      <c r="DY25" s="5">
        <v>0.219780219780219</v>
      </c>
      <c r="DZ25" s="5">
        <v>300.21978021977998</v>
      </c>
      <c r="EA25" s="5">
        <v>200</v>
      </c>
      <c r="EB25" s="5">
        <v>3.4538803326902698</v>
      </c>
      <c r="EC25" s="5">
        <v>0</v>
      </c>
      <c r="ED25" s="5">
        <v>3.4538803326902698</v>
      </c>
      <c r="EE25" s="5">
        <v>3.4538803326902698</v>
      </c>
      <c r="EF25" s="5">
        <v>200</v>
      </c>
      <c r="EG25" s="5">
        <v>0</v>
      </c>
      <c r="EH25" s="5">
        <v>200</v>
      </c>
      <c r="EI25" s="5">
        <v>0</v>
      </c>
      <c r="EJ25" s="5">
        <v>0</v>
      </c>
      <c r="EK25" s="5">
        <v>1.4543322857905101</v>
      </c>
      <c r="EL25" s="5">
        <v>6.8330995135121197E-2</v>
      </c>
      <c r="EM25" s="71">
        <v>9.8995816188995794E-5</v>
      </c>
      <c r="EN25" s="5">
        <v>0</v>
      </c>
      <c r="EO25" s="71">
        <v>8.0205415383697495E-20</v>
      </c>
      <c r="EP25" s="5">
        <v>1.4262299999999899</v>
      </c>
      <c r="EQ25" s="71">
        <v>9.8518767206012798E-5</v>
      </c>
      <c r="ER25" s="71">
        <v>8.0205415383697495E-20</v>
      </c>
      <c r="ES25" s="5">
        <v>0</v>
      </c>
      <c r="ET25" s="5">
        <v>5.2645799999999996</v>
      </c>
      <c r="EU25" s="71">
        <v>9.8991733712416806E-5</v>
      </c>
      <c r="EV25" s="5">
        <v>0</v>
      </c>
      <c r="EW25" s="71">
        <v>9.89085419789148E-5</v>
      </c>
      <c r="EX25" s="71">
        <v>9.8998186855159197E-5</v>
      </c>
      <c r="EY25" s="5">
        <v>0.250757968417893</v>
      </c>
      <c r="EZ25" s="5">
        <v>0</v>
      </c>
      <c r="FA25" s="5">
        <v>0</v>
      </c>
      <c r="FB25" s="5">
        <v>0</v>
      </c>
      <c r="FC25" s="5">
        <v>0</v>
      </c>
      <c r="FD25" s="71">
        <v>2.4640194329350598E-9</v>
      </c>
      <c r="FE25" s="71">
        <v>2.4640194329350598E-9</v>
      </c>
      <c r="FF25" s="71">
        <v>1.07913677993565E-10</v>
      </c>
      <c r="FG25" s="71">
        <v>2.4640194329350598E-9</v>
      </c>
      <c r="FH25" s="71">
        <v>2.3942377802565999E-9</v>
      </c>
      <c r="FI25" s="71">
        <v>2.3942377802565999E-9</v>
      </c>
      <c r="FJ25" s="71">
        <v>2.3345136934693702E-9</v>
      </c>
      <c r="FK25" s="5">
        <v>0</v>
      </c>
      <c r="FL25" s="5">
        <v>0</v>
      </c>
      <c r="FM25" s="71">
        <v>-5.6416887975343403E-9</v>
      </c>
      <c r="FN25" s="71">
        <v>6.8870224549303104E-9</v>
      </c>
      <c r="FO25" s="71">
        <v>1.25287112524646E-8</v>
      </c>
      <c r="FP25" s="71">
        <v>7.1908600060349301E-8</v>
      </c>
      <c r="FQ25" s="71">
        <v>9.9714207245360496E-8</v>
      </c>
      <c r="FR25" s="71">
        <v>2.7805607185011098E-8</v>
      </c>
      <c r="FS25" s="5">
        <v>1.071</v>
      </c>
      <c r="FT25" s="5">
        <v>4.3633231299858202E-2</v>
      </c>
      <c r="FU25" s="5">
        <v>8.1250000000000003E-2</v>
      </c>
      <c r="FV25" s="5">
        <v>1.4543322857905101</v>
      </c>
      <c r="FW25" s="5">
        <v>6.8330995135121197E-2</v>
      </c>
      <c r="FX25" s="71">
        <v>9.8995816188995794E-5</v>
      </c>
      <c r="FY25" s="5">
        <v>0</v>
      </c>
      <c r="FZ25" s="5">
        <v>0.44672142288634997</v>
      </c>
      <c r="GA25" s="5">
        <v>0.10089543139217901</v>
      </c>
      <c r="GB25" s="71">
        <v>9.7998725790304694E-5</v>
      </c>
      <c r="GC25" s="5">
        <v>0</v>
      </c>
      <c r="GD25" s="5">
        <v>0</v>
      </c>
      <c r="GE25" s="5">
        <v>3.8599945415929602</v>
      </c>
      <c r="GF25" s="71">
        <v>9.7482294104556097E-5</v>
      </c>
      <c r="GG25" s="71">
        <v>9.7454264109675298E-5</v>
      </c>
      <c r="GH25" s="5">
        <v>0</v>
      </c>
      <c r="GI25" s="5">
        <v>2.7177840040674899</v>
      </c>
      <c r="GJ25" s="71">
        <v>9.7991962792143202E-5</v>
      </c>
      <c r="GK25" s="5">
        <v>0</v>
      </c>
      <c r="GL25" s="71">
        <v>9.7994154559799499E-5</v>
      </c>
      <c r="GM25" s="71">
        <v>9.7996288676016605E-5</v>
      </c>
      <c r="GN25" s="5">
        <v>0.193325962998627</v>
      </c>
      <c r="GO25" s="5">
        <v>0</v>
      </c>
      <c r="GP25" s="71">
        <v>9.7995268570905098E-5</v>
      </c>
      <c r="GQ25" s="5">
        <v>0</v>
      </c>
      <c r="GR25" s="5">
        <v>0</v>
      </c>
      <c r="GS25" s="71">
        <v>9.7996119210477795E-5</v>
      </c>
      <c r="GT25" s="71">
        <v>1.0279934542500801E-7</v>
      </c>
      <c r="GU25" s="71">
        <v>5.07073139033309E-9</v>
      </c>
      <c r="GV25" s="71">
        <v>1.0279934542500801E-7</v>
      </c>
      <c r="GW25" s="71">
        <v>9.7996119210477795E-5</v>
      </c>
      <c r="GX25" s="71">
        <v>6.1656391658893002E-8</v>
      </c>
      <c r="GY25" s="71">
        <v>9.7996119210477795E-5</v>
      </c>
      <c r="GZ25" s="5">
        <v>0.13300090650039201</v>
      </c>
      <c r="HA25" s="5">
        <v>1.15000093711277</v>
      </c>
      <c r="HB25" s="71">
        <v>-1.16815338396631E-7</v>
      </c>
      <c r="HC25" s="71">
        <v>8.8112560770408204E-9</v>
      </c>
      <c r="HD25" s="71">
        <v>1.2562659447367099E-7</v>
      </c>
      <c r="HE25" s="71">
        <v>-9.8567243275050705E-5</v>
      </c>
      <c r="HF25" s="71">
        <v>1.4957551827734899E-7</v>
      </c>
      <c r="HG25" s="71">
        <v>9.8716818793328096E-5</v>
      </c>
      <c r="HH25" s="5">
        <v>0.71299999999999997</v>
      </c>
      <c r="HI25" s="5">
        <v>2.1816615649929101E-2</v>
      </c>
      <c r="HJ25" s="5">
        <v>0.1125</v>
      </c>
      <c r="HK25" s="71">
        <v>8.0205415383697495E-20</v>
      </c>
      <c r="HL25" s="5">
        <v>1.4262299999999899</v>
      </c>
      <c r="HM25" s="71">
        <v>9.8518767206012798E-5</v>
      </c>
      <c r="HN25" s="71">
        <v>9.7454264109675298E-5</v>
      </c>
      <c r="HO25" s="5">
        <v>0</v>
      </c>
      <c r="HP25" s="5">
        <v>5.2645799999999996</v>
      </c>
      <c r="HQ25" s="71">
        <v>9.8991733712416806E-5</v>
      </c>
      <c r="HR25" s="5">
        <v>0</v>
      </c>
      <c r="HS25" s="71">
        <v>9.89085419789148E-5</v>
      </c>
      <c r="HT25" s="71">
        <v>9.8998186855159197E-5</v>
      </c>
      <c r="HU25" s="5">
        <v>0.250757968417893</v>
      </c>
      <c r="HV25" s="5">
        <v>0</v>
      </c>
      <c r="HW25" s="71">
        <v>9.7995268570905098E-5</v>
      </c>
      <c r="HX25" s="5">
        <v>0</v>
      </c>
      <c r="HY25" s="5">
        <v>0</v>
      </c>
      <c r="HZ25" s="71">
        <v>9.7996119210477795E-5</v>
      </c>
      <c r="IA25" s="71">
        <v>1.0279934542500801E-7</v>
      </c>
      <c r="IB25" s="71">
        <v>5.07073139033309E-9</v>
      </c>
      <c r="IC25" s="71">
        <v>1.0279934542500801E-7</v>
      </c>
      <c r="ID25" s="71">
        <v>9.7996119210477795E-5</v>
      </c>
      <c r="IE25" s="71">
        <v>6.1656391658893002E-8</v>
      </c>
      <c r="IF25" s="71">
        <v>9.7996119210477795E-5</v>
      </c>
      <c r="IG25" s="5">
        <v>0.13300090650039201</v>
      </c>
      <c r="IH25" s="5">
        <v>1.15000093711277</v>
      </c>
      <c r="II25" s="5">
        <v>4930</v>
      </c>
      <c r="IJ25" s="5">
        <v>4224</v>
      </c>
      <c r="IK25" s="5">
        <v>455</v>
      </c>
      <c r="IL25" s="5">
        <v>443</v>
      </c>
      <c r="IM25" s="5">
        <v>12</v>
      </c>
      <c r="IN25" s="5">
        <v>391</v>
      </c>
      <c r="IO25" s="5">
        <v>52</v>
      </c>
      <c r="IP25" s="5">
        <v>0</v>
      </c>
      <c r="IQ25" s="5">
        <v>399</v>
      </c>
      <c r="IR25" s="5">
        <v>2605</v>
      </c>
      <c r="IS25" s="5">
        <v>1673</v>
      </c>
      <c r="IT25" s="5">
        <v>436</v>
      </c>
      <c r="IU25" s="5">
        <v>436</v>
      </c>
      <c r="IV25" s="5">
        <v>2325</v>
      </c>
      <c r="IW25" s="5">
        <v>476</v>
      </c>
      <c r="IX25" s="5">
        <v>3</v>
      </c>
      <c r="IY25" s="5">
        <v>3</v>
      </c>
      <c r="IZ25" s="5">
        <v>1846</v>
      </c>
      <c r="JA25" s="5">
        <v>1.0435497616040099E-2</v>
      </c>
      <c r="JB25" s="5">
        <v>1.20295809966497E-2</v>
      </c>
      <c r="JC25" s="5">
        <v>1.04089445207335E-2</v>
      </c>
      <c r="JD25" s="5">
        <v>1.0435497616040099E-2</v>
      </c>
      <c r="JE25" s="5">
        <v>1.20259208978472E-2</v>
      </c>
      <c r="JF25" s="5">
        <v>1.20295809966497E-2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0.45448798543360702</v>
      </c>
      <c r="JN25" s="5">
        <v>0.45442686502443203</v>
      </c>
      <c r="JO25" s="5">
        <v>0.480523960745596</v>
      </c>
      <c r="JP25" s="5">
        <v>0.48041861452441997</v>
      </c>
      <c r="JQ25" s="71">
        <v>-1.2245702719416501E-7</v>
      </c>
      <c r="JR25" s="71">
        <v>1.56982785319711E-8</v>
      </c>
      <c r="JS25" s="71">
        <v>1.3815530572613599E-7</v>
      </c>
      <c r="JT25" s="71">
        <v>-9.8495334674990396E-5</v>
      </c>
      <c r="JU25" s="71">
        <v>2.4928972552270899E-7</v>
      </c>
      <c r="JV25" s="71">
        <v>9.8744624400513094E-5</v>
      </c>
      <c r="JW25" s="5">
        <v>1.071</v>
      </c>
      <c r="JX25" s="5">
        <v>3053301.51495681</v>
      </c>
      <c r="JY25" s="5">
        <v>6088297.7303168196</v>
      </c>
      <c r="JZ25" s="5">
        <v>4.3633231299858202E-2</v>
      </c>
      <c r="KA25" s="5">
        <v>8.1250000000000003E-2</v>
      </c>
      <c r="KB25" s="5" t="s">
        <v>318</v>
      </c>
      <c r="KC25" s="5">
        <v>0</v>
      </c>
      <c r="KD25" s="5" t="s">
        <v>1189</v>
      </c>
      <c r="KF25" s="5" t="s">
        <v>1190</v>
      </c>
      <c r="KG25" s="5" t="s">
        <v>525</v>
      </c>
      <c r="KH25" s="5" t="s">
        <v>320</v>
      </c>
      <c r="KI25" s="5">
        <v>1</v>
      </c>
      <c r="KL25" s="5">
        <v>1</v>
      </c>
      <c r="KM25" s="5">
        <v>1</v>
      </c>
      <c r="KP25" s="5">
        <v>4</v>
      </c>
      <c r="KW25" s="5" t="s">
        <v>321</v>
      </c>
      <c r="LB25" s="5">
        <v>1</v>
      </c>
      <c r="LC25" s="5" t="s">
        <v>318</v>
      </c>
      <c r="LD25" s="5" t="s">
        <v>322</v>
      </c>
      <c r="LE25" s="5">
        <v>0</v>
      </c>
      <c r="LF25" s="5">
        <v>1</v>
      </c>
      <c r="LG25" s="5">
        <v>1</v>
      </c>
    </row>
    <row r="26" spans="1:319" x14ac:dyDescent="0.2">
      <c r="A26" s="5" t="s">
        <v>528</v>
      </c>
      <c r="B26" s="73" t="s">
        <v>547</v>
      </c>
      <c r="C26" s="5" t="s">
        <v>529</v>
      </c>
      <c r="D26" s="5" t="s">
        <v>324</v>
      </c>
      <c r="E26" s="5">
        <v>14</v>
      </c>
      <c r="F26" s="73" t="s">
        <v>1006</v>
      </c>
      <c r="G26" s="29">
        <v>5945639.5552548803</v>
      </c>
      <c r="H26" s="29">
        <v>4318340.1007453203</v>
      </c>
      <c r="I26" s="74">
        <v>5945639.5552548803</v>
      </c>
      <c r="J26" s="77">
        <v>44661.594444444447</v>
      </c>
      <c r="K26" s="29">
        <v>5945639.5552548803</v>
      </c>
      <c r="L26" s="5" t="s">
        <v>462</v>
      </c>
      <c r="M26" s="5">
        <v>1</v>
      </c>
      <c r="N26" s="5" t="s">
        <v>530</v>
      </c>
      <c r="O26" s="5" t="s">
        <v>530</v>
      </c>
      <c r="R26" s="5">
        <v>1800</v>
      </c>
      <c r="S26" s="5">
        <v>455</v>
      </c>
      <c r="U26" s="5">
        <v>0</v>
      </c>
      <c r="V26" s="5">
        <v>83.052915096282902</v>
      </c>
      <c r="W26" s="5">
        <v>0</v>
      </c>
      <c r="X26" s="5" t="s">
        <v>1328</v>
      </c>
      <c r="AG26" s="5">
        <v>0</v>
      </c>
      <c r="AH26" s="5">
        <v>0</v>
      </c>
      <c r="AL26" s="5">
        <v>1</v>
      </c>
      <c r="AM26" s="5">
        <v>3</v>
      </c>
      <c r="AU26" s="5">
        <v>8286</v>
      </c>
      <c r="AV26" s="5" t="b">
        <v>1</v>
      </c>
      <c r="AW26" s="5">
        <v>0</v>
      </c>
      <c r="AY26" s="5">
        <v>5945639.5552548897</v>
      </c>
      <c r="BA26" s="5">
        <v>5945639.5552548803</v>
      </c>
      <c r="BB26" s="5">
        <v>0</v>
      </c>
      <c r="BC26" s="5">
        <v>5.6192232937497803E-2</v>
      </c>
      <c r="BD26" s="5">
        <v>7163021.5586259803</v>
      </c>
      <c r="BE26" s="5">
        <v>1216631.5447851799</v>
      </c>
      <c r="BF26" s="5">
        <v>549.67314892495301</v>
      </c>
      <c r="BG26" s="5">
        <v>200.72924475569201</v>
      </c>
      <c r="BH26" s="5">
        <v>0</v>
      </c>
      <c r="BI26" s="5">
        <v>0</v>
      </c>
      <c r="BJ26" s="5">
        <v>58</v>
      </c>
      <c r="BK26" s="5">
        <v>95</v>
      </c>
      <c r="BL26" s="5">
        <v>291</v>
      </c>
      <c r="BM26" s="5">
        <v>0</v>
      </c>
      <c r="BN26" s="5">
        <v>8</v>
      </c>
      <c r="BO26" s="5">
        <v>1</v>
      </c>
      <c r="BP26" s="5">
        <v>2597</v>
      </c>
      <c r="BQ26" s="5">
        <v>0</v>
      </c>
      <c r="BR26" s="5">
        <v>0</v>
      </c>
      <c r="BS26" s="5">
        <v>2</v>
      </c>
      <c r="BT26" s="5">
        <v>2325</v>
      </c>
      <c r="BU26" s="5">
        <v>8</v>
      </c>
      <c r="BV26" s="5">
        <v>38675</v>
      </c>
      <c r="BW26" s="5">
        <v>8180</v>
      </c>
      <c r="BX26" s="5">
        <v>42770</v>
      </c>
      <c r="BY26" s="5">
        <v>0</v>
      </c>
      <c r="BZ26" s="5">
        <v>4095</v>
      </c>
      <c r="CA26" s="5">
        <v>0</v>
      </c>
      <c r="CB26" s="5">
        <v>1180789</v>
      </c>
      <c r="CC26" s="5">
        <v>0</v>
      </c>
      <c r="CD26" s="5">
        <v>910</v>
      </c>
      <c r="CE26" s="5">
        <v>0</v>
      </c>
      <c r="CF26" s="5">
        <v>1056913</v>
      </c>
      <c r="CG26" s="5">
        <v>95</v>
      </c>
      <c r="CH26" s="5">
        <v>1</v>
      </c>
      <c r="CI26" s="5">
        <v>2</v>
      </c>
      <c r="CJ26" s="5">
        <v>8188</v>
      </c>
      <c r="CK26" s="5">
        <v>0</v>
      </c>
      <c r="CL26" s="5">
        <v>0</v>
      </c>
      <c r="CM26" s="5">
        <v>98</v>
      </c>
      <c r="CN26" s="5">
        <v>8188</v>
      </c>
      <c r="CO26" s="5" t="s">
        <v>1329</v>
      </c>
      <c r="CP26" s="5">
        <v>5944753.3561232397</v>
      </c>
      <c r="CQ26" s="5">
        <v>2958632.5469493</v>
      </c>
      <c r="CR26" s="5">
        <v>2987007.0083055799</v>
      </c>
      <c r="CS26" s="5">
        <v>0</v>
      </c>
      <c r="CT26" s="5">
        <v>0</v>
      </c>
      <c r="CU26" s="5">
        <v>1.9610763579549599E-2</v>
      </c>
      <c r="CV26" s="5">
        <v>3.6581469357948197E-2</v>
      </c>
      <c r="CW26" s="5">
        <v>5.8977323117314897E-3</v>
      </c>
      <c r="CX26" s="5">
        <v>9.3581073940150108E-3</v>
      </c>
      <c r="CY26" s="5">
        <v>1.52558397057465E-2</v>
      </c>
      <c r="CZ26" s="5">
        <v>1.37130312678181E-2</v>
      </c>
      <c r="DA26" s="5">
        <v>2.7223361963933101E-2</v>
      </c>
      <c r="DB26" s="5">
        <v>4.09363932317513E-2</v>
      </c>
      <c r="DC26" s="5">
        <v>3583275.8304458498</v>
      </c>
      <c r="DD26" s="5">
        <v>3579745.72818013</v>
      </c>
      <c r="DE26" s="5">
        <v>623906.82571070595</v>
      </c>
      <c r="DF26" s="5">
        <v>592724.71907448198</v>
      </c>
      <c r="DG26" s="5">
        <v>113821.26103597401</v>
      </c>
      <c r="DH26" s="5">
        <v>115093.750926976</v>
      </c>
      <c r="DI26" s="5">
        <v>228915.01196295</v>
      </c>
      <c r="DJ26" s="5">
        <v>500585.56467473099</v>
      </c>
      <c r="DK26" s="5">
        <v>475833.16594970401</v>
      </c>
      <c r="DL26" s="5">
        <v>976418.73062443605</v>
      </c>
      <c r="DM26" s="5">
        <v>0</v>
      </c>
      <c r="DN26" s="5">
        <v>0</v>
      </c>
      <c r="DO26" s="5">
        <v>0</v>
      </c>
      <c r="DP26" s="5">
        <v>9500</v>
      </c>
      <c r="DQ26" s="5">
        <v>1797.80219780219</v>
      </c>
      <c r="DR26" s="5">
        <v>11297.802197802101</v>
      </c>
      <c r="DS26" s="5">
        <v>536.43817507995504</v>
      </c>
      <c r="DT26" s="5">
        <v>13.2349738449981</v>
      </c>
      <c r="DU26" s="5">
        <v>449.67314892495301</v>
      </c>
      <c r="DV26" s="5">
        <v>436.43817507995499</v>
      </c>
      <c r="DW26" s="5">
        <v>13.2349738449981</v>
      </c>
      <c r="DX26" s="5">
        <v>100</v>
      </c>
      <c r="DY26" s="5">
        <v>0</v>
      </c>
      <c r="DZ26" s="5">
        <v>100</v>
      </c>
      <c r="EA26" s="5">
        <v>200</v>
      </c>
      <c r="EB26" s="5">
        <v>0.72924475569288005</v>
      </c>
      <c r="EC26" s="5">
        <v>0</v>
      </c>
      <c r="ED26" s="5">
        <v>0.72924475569288005</v>
      </c>
      <c r="EE26" s="5">
        <v>0.72924475569288005</v>
      </c>
      <c r="EF26" s="5">
        <v>200</v>
      </c>
      <c r="EG26" s="5">
        <v>0</v>
      </c>
      <c r="EH26" s="5">
        <v>200</v>
      </c>
      <c r="EI26" s="5">
        <v>0</v>
      </c>
      <c r="EJ26" s="5">
        <v>0</v>
      </c>
      <c r="EK26" s="5">
        <v>1.42624323512703</v>
      </c>
      <c r="EL26" s="5">
        <v>6.7685750424893401E-2</v>
      </c>
      <c r="EM26" s="71">
        <v>9.9998877884255295E-5</v>
      </c>
      <c r="EN26" s="71">
        <v>9.9997817775809795E-5</v>
      </c>
      <c r="EO26" s="71">
        <v>4.8418286698170801E-18</v>
      </c>
      <c r="EP26" s="5">
        <v>1.5040899999999999</v>
      </c>
      <c r="EQ26" s="71">
        <v>9.9914497281139395E-5</v>
      </c>
      <c r="ER26" s="71">
        <v>4.8418286698170801E-18</v>
      </c>
      <c r="ES26" s="5">
        <v>0</v>
      </c>
      <c r="ET26" s="5">
        <v>7.1495199999999999</v>
      </c>
      <c r="EU26" s="71">
        <v>9.9991181545133702E-5</v>
      </c>
      <c r="EV26" s="5">
        <v>0</v>
      </c>
      <c r="EW26" s="5">
        <v>0</v>
      </c>
      <c r="EX26" s="71">
        <v>9.9998019427338604E-5</v>
      </c>
      <c r="EY26" s="5">
        <v>0.33672393883156898</v>
      </c>
      <c r="EZ26" s="5">
        <v>0</v>
      </c>
      <c r="FA26" s="5">
        <v>0</v>
      </c>
      <c r="FB26" s="5">
        <v>0</v>
      </c>
      <c r="FC26" s="5">
        <v>0</v>
      </c>
      <c r="FD26" s="71">
        <v>2.7702744875846002E-8</v>
      </c>
      <c r="FE26" s="71">
        <v>2.7702744875846002E-8</v>
      </c>
      <c r="FF26" s="71">
        <v>2.5663737801551101E-10</v>
      </c>
      <c r="FG26" s="71">
        <v>2.7702744875846002E-8</v>
      </c>
      <c r="FH26" s="71">
        <v>4.0045757820905601E-9</v>
      </c>
      <c r="FI26" s="71">
        <v>2.5679279258561299E-9</v>
      </c>
      <c r="FJ26" s="71">
        <v>4.0045757820905601E-9</v>
      </c>
      <c r="FK26" s="5">
        <v>0.36600086550523803</v>
      </c>
      <c r="FL26" s="5">
        <v>0</v>
      </c>
      <c r="FM26" s="71">
        <v>-1.5616162105940501E-7</v>
      </c>
      <c r="FN26" s="71">
        <v>4.1977061912733996E-9</v>
      </c>
      <c r="FO26" s="71">
        <v>1.6035932725067801E-7</v>
      </c>
      <c r="FP26" s="71">
        <v>-2.5749607819678501E-8</v>
      </c>
      <c r="FQ26" s="71">
        <v>2.2511731506691301E-8</v>
      </c>
      <c r="FR26" s="71">
        <v>4.8261339326369898E-8</v>
      </c>
      <c r="FS26" s="5">
        <v>1.071</v>
      </c>
      <c r="FT26" s="5">
        <v>6.5449846949787296E-2</v>
      </c>
      <c r="FU26" s="5">
        <v>0.11874999999999999</v>
      </c>
      <c r="FV26" s="5">
        <v>1.42624323512703</v>
      </c>
      <c r="FW26" s="5">
        <v>6.7685750424893401E-2</v>
      </c>
      <c r="FX26" s="71">
        <v>9.9999901974623303E-5</v>
      </c>
      <c r="FY26" s="71">
        <v>9.9999899898839395E-5</v>
      </c>
      <c r="FZ26" s="5">
        <v>1.5500257954229</v>
      </c>
      <c r="GA26" s="5">
        <v>0.136408188635952</v>
      </c>
      <c r="GB26" s="71">
        <v>9.9999901974623303E-5</v>
      </c>
      <c r="GC26" s="71">
        <v>9.9999899898839395E-5</v>
      </c>
      <c r="GD26" s="71">
        <v>1.4485574387440699E-16</v>
      </c>
      <c r="GE26" s="5">
        <v>2.04349959495543</v>
      </c>
      <c r="GF26" s="71">
        <v>9.97846641696553E-5</v>
      </c>
      <c r="GG26" s="71">
        <v>9.9445944952036806E-5</v>
      </c>
      <c r="GH26" s="5">
        <v>0</v>
      </c>
      <c r="GI26" s="5">
        <v>2.7177850029065902</v>
      </c>
      <c r="GJ26" s="71">
        <v>9.9991202038518496E-5</v>
      </c>
      <c r="GK26" s="5">
        <v>0</v>
      </c>
      <c r="GL26" s="71">
        <v>9.9988122073346703E-5</v>
      </c>
      <c r="GM26" s="71">
        <v>9.9996299225912897E-5</v>
      </c>
      <c r="GN26" s="5">
        <v>0.34944440294606099</v>
      </c>
      <c r="GO26" s="5">
        <v>0</v>
      </c>
      <c r="GP26" s="71">
        <v>9.99988971465276E-5</v>
      </c>
      <c r="GQ26" s="5">
        <v>0</v>
      </c>
      <c r="GR26" s="5">
        <v>0</v>
      </c>
      <c r="GS26" s="71">
        <v>1.4567770715290201E-6</v>
      </c>
      <c r="GT26" s="71">
        <v>1.4567770715290201E-6</v>
      </c>
      <c r="GU26" s="71">
        <v>1.1541725797314899E-8</v>
      </c>
      <c r="GV26" s="71">
        <v>1.4567770715290201E-6</v>
      </c>
      <c r="GW26" s="71">
        <v>1.8704071003128301E-7</v>
      </c>
      <c r="GX26" s="71">
        <v>1.55749592334331E-7</v>
      </c>
      <c r="GY26" s="71">
        <v>1.8704071003128301E-7</v>
      </c>
      <c r="GZ26" s="5">
        <v>0.54972068150747999</v>
      </c>
      <c r="HA26" s="5">
        <v>0.57500101691463801</v>
      </c>
      <c r="HB26" s="71">
        <v>-3.1387404466223201E-7</v>
      </c>
      <c r="HC26" s="71">
        <v>6.4038028157833098E-9</v>
      </c>
      <c r="HD26" s="71">
        <v>3.2027784747801598E-7</v>
      </c>
      <c r="HE26" s="71">
        <v>-3.3080710324741497E-8</v>
      </c>
      <c r="HF26" s="71">
        <v>3.9608513797195098E-8</v>
      </c>
      <c r="HG26" s="71">
        <v>7.2689224121936694E-8</v>
      </c>
      <c r="HH26" s="5">
        <v>0.81200000000000006</v>
      </c>
      <c r="HI26" s="5">
        <v>0</v>
      </c>
      <c r="HJ26" s="5">
        <v>0.16875000000000001</v>
      </c>
      <c r="HK26" s="71">
        <v>1.4485574387440699E-16</v>
      </c>
      <c r="HL26" s="5">
        <v>1.5040899999999999</v>
      </c>
      <c r="HM26" s="71">
        <v>9.9914497281139395E-5</v>
      </c>
      <c r="HN26" s="71">
        <v>9.9445944952036806E-5</v>
      </c>
      <c r="HO26" s="5">
        <v>0</v>
      </c>
      <c r="HP26" s="5">
        <v>7.1495199999999999</v>
      </c>
      <c r="HQ26" s="71">
        <v>9.9991202038518496E-5</v>
      </c>
      <c r="HR26" s="5">
        <v>0</v>
      </c>
      <c r="HS26" s="71">
        <v>9.9988122073346703E-5</v>
      </c>
      <c r="HT26" s="71">
        <v>9.9998019427338604E-5</v>
      </c>
      <c r="HU26" s="5">
        <v>0.33672393883156898</v>
      </c>
      <c r="HV26" s="5">
        <v>0</v>
      </c>
      <c r="HW26" s="71">
        <v>9.99988971465276E-5</v>
      </c>
      <c r="HX26" s="5">
        <v>0</v>
      </c>
      <c r="HY26" s="5">
        <v>0</v>
      </c>
      <c r="HZ26" s="71">
        <v>1.4567770715290201E-6</v>
      </c>
      <c r="IA26" s="71">
        <v>1.4567770715290201E-6</v>
      </c>
      <c r="IB26" s="71">
        <v>1.1541725797314899E-8</v>
      </c>
      <c r="IC26" s="71">
        <v>1.4567770715290201E-6</v>
      </c>
      <c r="ID26" s="71">
        <v>1.8704071003128301E-7</v>
      </c>
      <c r="IE26" s="71">
        <v>1.55749592334331E-7</v>
      </c>
      <c r="IF26" s="71">
        <v>1.8704071003128301E-7</v>
      </c>
      <c r="IG26" s="5">
        <v>0.54972068150747999</v>
      </c>
      <c r="IH26" s="5">
        <v>0.57500101691463801</v>
      </c>
      <c r="II26" s="5">
        <v>4930</v>
      </c>
      <c r="IJ26" s="5">
        <v>4224</v>
      </c>
      <c r="IK26" s="5">
        <v>455</v>
      </c>
      <c r="IL26" s="5">
        <v>443</v>
      </c>
      <c r="IM26" s="5">
        <v>12</v>
      </c>
      <c r="IN26" s="5">
        <v>391</v>
      </c>
      <c r="IO26" s="5">
        <v>52</v>
      </c>
      <c r="IP26" s="5">
        <v>0</v>
      </c>
      <c r="IQ26" s="5">
        <v>399</v>
      </c>
      <c r="IR26" s="5">
        <v>2605</v>
      </c>
      <c r="IS26" s="5">
        <v>1673</v>
      </c>
      <c r="IT26" s="5">
        <v>436</v>
      </c>
      <c r="IU26" s="5">
        <v>436</v>
      </c>
      <c r="IV26" s="5">
        <v>2325</v>
      </c>
      <c r="IW26" s="5">
        <v>476</v>
      </c>
      <c r="IX26" s="5">
        <v>3</v>
      </c>
      <c r="IY26" s="5">
        <v>3</v>
      </c>
      <c r="IZ26" s="5">
        <v>1846</v>
      </c>
      <c r="JA26" s="5">
        <v>1.0435497616040099E-2</v>
      </c>
      <c r="JB26" s="5">
        <v>1.20295809966497E-2</v>
      </c>
      <c r="JC26" s="5">
        <v>1.04089445207335E-2</v>
      </c>
      <c r="JD26" s="5">
        <v>1.0435497616040099E-2</v>
      </c>
      <c r="JE26" s="5">
        <v>1.20259208978472E-2</v>
      </c>
      <c r="JF26" s="5">
        <v>1.20295809966497E-2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0.45448798543360702</v>
      </c>
      <c r="JN26" s="5">
        <v>0.45442686502443203</v>
      </c>
      <c r="JO26" s="5">
        <v>0.480523960745596</v>
      </c>
      <c r="JP26" s="5">
        <v>0.48041861452441997</v>
      </c>
      <c r="JQ26" s="71">
        <v>-4.7003566572163702E-7</v>
      </c>
      <c r="JR26" s="71">
        <v>1.06015090070567E-8</v>
      </c>
      <c r="JS26" s="71">
        <v>4.8063717472869404E-7</v>
      </c>
      <c r="JT26" s="71">
        <v>-5.8830318144419998E-8</v>
      </c>
      <c r="JU26" s="71">
        <v>6.2120245303886495E-8</v>
      </c>
      <c r="JV26" s="71">
        <v>1.2095056344830599E-7</v>
      </c>
      <c r="JW26" s="5">
        <v>1.071</v>
      </c>
      <c r="JX26" s="5">
        <v>2978607.0637791199</v>
      </c>
      <c r="JY26" s="5">
        <v>5937239.6107284296</v>
      </c>
      <c r="JZ26" s="5">
        <v>6.5449846949787296E-2</v>
      </c>
      <c r="KA26" s="5">
        <v>0.11874999999999999</v>
      </c>
      <c r="KB26" s="5" t="s">
        <v>318</v>
      </c>
      <c r="KC26" s="5">
        <v>0</v>
      </c>
      <c r="KD26" s="5" t="s">
        <v>1330</v>
      </c>
      <c r="KF26" s="5" t="s">
        <v>1331</v>
      </c>
      <c r="KG26" s="5" t="s">
        <v>525</v>
      </c>
      <c r="KH26" s="5" t="s">
        <v>320</v>
      </c>
      <c r="KI26" s="5">
        <v>1</v>
      </c>
      <c r="KL26" s="5">
        <v>1</v>
      </c>
      <c r="KM26" s="5">
        <v>1</v>
      </c>
      <c r="KP26" s="5">
        <v>8</v>
      </c>
      <c r="KW26" s="5" t="s">
        <v>321</v>
      </c>
      <c r="LB26" s="5">
        <v>1</v>
      </c>
      <c r="LC26" s="5" t="s">
        <v>318</v>
      </c>
      <c r="LD26" s="5" t="s">
        <v>322</v>
      </c>
      <c r="LE26" s="5">
        <v>0</v>
      </c>
      <c r="LF26" s="5">
        <v>1</v>
      </c>
      <c r="LG26" s="5">
        <v>1</v>
      </c>
    </row>
    <row r="27" spans="1:319" x14ac:dyDescent="0.2">
      <c r="A27" s="5" t="s">
        <v>528</v>
      </c>
      <c r="B27" s="73" t="s">
        <v>547</v>
      </c>
      <c r="C27" s="5" t="s">
        <v>529</v>
      </c>
      <c r="D27" s="5" t="s">
        <v>324</v>
      </c>
      <c r="E27" s="5">
        <v>55</v>
      </c>
      <c r="F27" s="73" t="s">
        <v>1007</v>
      </c>
      <c r="G27" s="29">
        <v>6914780.81096303</v>
      </c>
      <c r="H27" s="29">
        <v>5364932.8849090496</v>
      </c>
      <c r="I27" s="74">
        <v>6914780.81096303</v>
      </c>
      <c r="J27" s="77">
        <v>44684.627083333333</v>
      </c>
      <c r="K27" s="29">
        <v>6914780.81096303</v>
      </c>
      <c r="L27" s="5" t="s">
        <v>462</v>
      </c>
      <c r="M27" s="5">
        <v>1</v>
      </c>
      <c r="N27" s="5" t="s">
        <v>530</v>
      </c>
      <c r="O27" s="5" t="s">
        <v>530</v>
      </c>
      <c r="R27" s="5">
        <v>1800</v>
      </c>
      <c r="S27" s="5">
        <v>455</v>
      </c>
      <c r="U27" s="5">
        <v>0</v>
      </c>
      <c r="V27" s="5">
        <v>63.856377363204899</v>
      </c>
      <c r="W27" s="5">
        <v>0</v>
      </c>
      <c r="X27" s="5" t="s">
        <v>1375</v>
      </c>
      <c r="AG27" s="5">
        <v>0</v>
      </c>
      <c r="AH27" s="5">
        <v>0</v>
      </c>
      <c r="AL27" s="5">
        <v>1</v>
      </c>
      <c r="AM27" s="5">
        <v>4</v>
      </c>
      <c r="AU27" s="5">
        <v>6808</v>
      </c>
      <c r="AV27" s="5" t="b">
        <v>1</v>
      </c>
      <c r="AW27" s="5">
        <v>0</v>
      </c>
      <c r="AY27" s="5">
        <v>6914780.81096303</v>
      </c>
      <c r="BA27" s="5">
        <v>6914780.81096303</v>
      </c>
      <c r="BB27" s="5">
        <v>0</v>
      </c>
      <c r="BC27" s="5">
        <v>1.8788495039285098E-2</v>
      </c>
      <c r="BD27" s="5">
        <v>8297065.7897177404</v>
      </c>
      <c r="BE27" s="5">
        <v>1382283.5281786199</v>
      </c>
      <c r="BF27" s="5">
        <v>0.90119952091824795</v>
      </c>
      <c r="BG27" s="5">
        <v>0.53058807215046899</v>
      </c>
      <c r="BH27" s="5">
        <v>0</v>
      </c>
      <c r="BI27" s="5">
        <v>1</v>
      </c>
      <c r="BJ27" s="5">
        <v>58</v>
      </c>
      <c r="BK27" s="5">
        <v>98</v>
      </c>
      <c r="BL27" s="5">
        <v>288</v>
      </c>
      <c r="BM27" s="5">
        <v>0</v>
      </c>
      <c r="BN27" s="5">
        <v>8</v>
      </c>
      <c r="BO27" s="5">
        <v>0</v>
      </c>
      <c r="BP27" s="5">
        <v>2597</v>
      </c>
      <c r="BQ27" s="5">
        <v>0</v>
      </c>
      <c r="BR27" s="5">
        <v>0</v>
      </c>
      <c r="BS27" s="5">
        <v>0</v>
      </c>
      <c r="BT27" s="5">
        <v>2325</v>
      </c>
      <c r="BU27" s="5">
        <v>3</v>
      </c>
      <c r="BV27" s="5">
        <v>40040</v>
      </c>
      <c r="BW27" s="5">
        <v>6706</v>
      </c>
      <c r="BX27" s="5">
        <v>41405</v>
      </c>
      <c r="BY27" s="5">
        <v>0</v>
      </c>
      <c r="BZ27" s="5">
        <v>3640</v>
      </c>
      <c r="CA27" s="5">
        <v>0</v>
      </c>
      <c r="CB27" s="5">
        <v>1181244</v>
      </c>
      <c r="CC27" s="5">
        <v>0</v>
      </c>
      <c r="CD27" s="5">
        <v>0</v>
      </c>
      <c r="CE27" s="5">
        <v>0</v>
      </c>
      <c r="CF27" s="5">
        <v>1057823</v>
      </c>
      <c r="CG27" s="5">
        <v>99</v>
      </c>
      <c r="CH27" s="5">
        <v>0</v>
      </c>
      <c r="CI27" s="5">
        <v>0</v>
      </c>
      <c r="CJ27" s="5">
        <v>6709</v>
      </c>
      <c r="CK27" s="5">
        <v>0</v>
      </c>
      <c r="CL27" s="5">
        <v>0</v>
      </c>
      <c r="CM27" s="5">
        <v>99</v>
      </c>
      <c r="CN27" s="5">
        <v>6709</v>
      </c>
      <c r="CO27" s="5" t="s">
        <v>740</v>
      </c>
      <c r="CQ27" s="5">
        <v>3443942.60819057</v>
      </c>
      <c r="CR27" s="5">
        <v>3470838.2027724599</v>
      </c>
      <c r="CS27" s="5">
        <v>0</v>
      </c>
      <c r="CT27" s="5">
        <v>0</v>
      </c>
      <c r="CU27" s="5">
        <v>1.12547731295666E-2</v>
      </c>
      <c r="CV27" s="5">
        <v>7.5337219097185004E-3</v>
      </c>
      <c r="CW27" s="5">
        <v>6.2981025251196499E-3</v>
      </c>
      <c r="CX27" s="5">
        <v>3.6088883909923498E-3</v>
      </c>
      <c r="CY27" s="5">
        <v>9.9069909161119997E-3</v>
      </c>
      <c r="CZ27" s="5">
        <v>4.9566706044469801E-3</v>
      </c>
      <c r="DA27" s="5">
        <v>3.9248335187261497E-3</v>
      </c>
      <c r="DB27" s="5">
        <v>8.8815041231731298E-3</v>
      </c>
      <c r="DC27" s="5">
        <v>4148774.8870168002</v>
      </c>
      <c r="DD27" s="5">
        <v>4148290.9027009401</v>
      </c>
      <c r="DE27" s="5">
        <v>704832.26724847895</v>
      </c>
      <c r="DF27" s="5">
        <v>677451.26093014097</v>
      </c>
      <c r="DG27" s="5">
        <v>192471.51830784901</v>
      </c>
      <c r="DH27" s="5">
        <v>193737.89043637601</v>
      </c>
      <c r="DI27" s="5">
        <v>386209.40874422499</v>
      </c>
      <c r="DJ27" s="5">
        <v>502560.74894063</v>
      </c>
      <c r="DK27" s="5">
        <v>482239.52433991898</v>
      </c>
      <c r="DL27" s="5">
        <v>984800.27328054898</v>
      </c>
      <c r="DM27" s="5">
        <v>0</v>
      </c>
      <c r="DN27" s="5">
        <v>0</v>
      </c>
      <c r="DO27" s="5">
        <v>0</v>
      </c>
      <c r="DP27" s="5">
        <v>9800</v>
      </c>
      <c r="DQ27" s="5">
        <v>1473.8461538461499</v>
      </c>
      <c r="DR27" s="5">
        <v>11273.8461538461</v>
      </c>
      <c r="DS27" s="5">
        <v>3.22976578647866E-4</v>
      </c>
      <c r="DT27" s="5">
        <v>0.90087654433959996</v>
      </c>
      <c r="DU27" s="5">
        <v>0.90119952091824795</v>
      </c>
      <c r="DV27" s="5">
        <v>3.22976578647866E-4</v>
      </c>
      <c r="DW27" s="5">
        <v>0.90087654433959996</v>
      </c>
      <c r="DX27" s="5">
        <v>0</v>
      </c>
      <c r="DY27" s="5">
        <v>0</v>
      </c>
      <c r="DZ27" s="5">
        <v>0</v>
      </c>
      <c r="EA27" s="5">
        <v>0</v>
      </c>
      <c r="EB27" s="5">
        <v>0.53058807215046899</v>
      </c>
      <c r="EC27" s="5">
        <v>0</v>
      </c>
      <c r="ED27" s="5">
        <v>0.53058807215046899</v>
      </c>
      <c r="EE27" s="5">
        <v>0.53058807215046899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1.39897933187291</v>
      </c>
      <c r="EL27" s="5">
        <v>6.3308905186410094E-2</v>
      </c>
      <c r="EM27" s="71">
        <v>9.9993863443170698E-5</v>
      </c>
      <c r="EN27" s="5">
        <v>0</v>
      </c>
      <c r="EO27" s="71">
        <v>2.10398072161772E-19</v>
      </c>
      <c r="EP27" s="5">
        <v>1.5040899999999999</v>
      </c>
      <c r="EQ27" s="71">
        <v>9.9585355818054806E-5</v>
      </c>
      <c r="ER27" s="5">
        <v>0</v>
      </c>
      <c r="ES27" s="5">
        <v>0</v>
      </c>
      <c r="ET27" s="5">
        <v>7.1495199999999999</v>
      </c>
      <c r="EU27" s="71">
        <v>9.9993833305056498E-5</v>
      </c>
      <c r="EV27" s="5">
        <v>0</v>
      </c>
      <c r="EW27" s="5">
        <v>0</v>
      </c>
      <c r="EX27" s="71">
        <v>9.9998118474609003E-5</v>
      </c>
      <c r="EY27" s="5">
        <v>0.25446397874201998</v>
      </c>
      <c r="EZ27" s="5">
        <v>0</v>
      </c>
      <c r="FA27" s="5">
        <v>0</v>
      </c>
      <c r="FB27" s="5">
        <v>0</v>
      </c>
      <c r="FC27" s="5">
        <v>0</v>
      </c>
      <c r="FD27" s="71">
        <v>8.90825141430795E-9</v>
      </c>
      <c r="FE27" s="71">
        <v>8.90825141430795E-9</v>
      </c>
      <c r="FF27" s="71">
        <v>7.5750961059384203E-11</v>
      </c>
      <c r="FG27" s="71">
        <v>8.90825141430795E-9</v>
      </c>
      <c r="FH27" s="71">
        <v>7.0371954374870402E-9</v>
      </c>
      <c r="FI27" s="71">
        <v>5.8304038264012001E-9</v>
      </c>
      <c r="FJ27" s="71">
        <v>7.0371954374870402E-9</v>
      </c>
      <c r="FK27" s="71">
        <v>7.7514688934243704E-7</v>
      </c>
      <c r="FL27" s="5">
        <v>0</v>
      </c>
      <c r="FM27" s="71">
        <v>-5.3657277679697301E-8</v>
      </c>
      <c r="FN27" s="71">
        <v>2.9115037474035699E-9</v>
      </c>
      <c r="FO27" s="71">
        <v>5.6568781427100801E-8</v>
      </c>
      <c r="FP27" s="71">
        <v>-3.5503905195140202E-8</v>
      </c>
      <c r="FQ27" s="71">
        <v>2.0036813708212899E-8</v>
      </c>
      <c r="FR27" s="71">
        <v>5.5540718903353197E-8</v>
      </c>
      <c r="FS27" s="5">
        <v>1.099</v>
      </c>
      <c r="FT27" s="5">
        <v>4.3633231299858202E-2</v>
      </c>
      <c r="FU27" s="5">
        <v>7.49999999999999E-2</v>
      </c>
      <c r="FV27" s="5">
        <v>1.39897933187291</v>
      </c>
      <c r="FW27" s="5">
        <v>6.3308905186410094E-2</v>
      </c>
      <c r="FX27" s="71">
        <v>9.9998889922625595E-5</v>
      </c>
      <c r="FY27" s="5">
        <v>0</v>
      </c>
      <c r="FZ27" s="5">
        <v>2.1542520755847301</v>
      </c>
      <c r="GA27" s="5">
        <v>0.101797535156769</v>
      </c>
      <c r="GB27" s="71">
        <v>9.9998889922625595E-5</v>
      </c>
      <c r="GC27" s="5">
        <v>0</v>
      </c>
      <c r="GD27" s="71">
        <v>5.7381960388493695E-17</v>
      </c>
      <c r="GE27" s="5">
        <v>1.65081835352229</v>
      </c>
      <c r="GF27" s="71">
        <v>9.9361046555973499E-5</v>
      </c>
      <c r="GG27" s="71">
        <v>9.7999963765513205E-5</v>
      </c>
      <c r="GH27" s="5">
        <v>0</v>
      </c>
      <c r="GI27" s="5">
        <v>2.7177850007963298</v>
      </c>
      <c r="GJ27" s="71">
        <v>9.9992003215587601E-5</v>
      </c>
      <c r="GK27" s="5">
        <v>0</v>
      </c>
      <c r="GL27" s="5">
        <v>0</v>
      </c>
      <c r="GM27" s="71">
        <v>9.9996414552605496E-5</v>
      </c>
      <c r="GN27" s="5">
        <v>0.33302831689642798</v>
      </c>
      <c r="GO27" s="5">
        <v>0</v>
      </c>
      <c r="GP27" s="71">
        <v>9.9996746324548802E-5</v>
      </c>
      <c r="GQ27" s="5">
        <v>0</v>
      </c>
      <c r="GR27" s="5">
        <v>0</v>
      </c>
      <c r="GS27" s="71">
        <v>2.2867483634447701E-7</v>
      </c>
      <c r="GT27" s="71">
        <v>2.2867483634447701E-7</v>
      </c>
      <c r="GU27" s="71">
        <v>7.6056387854350694E-9</v>
      </c>
      <c r="GV27" s="71">
        <v>2.2867483634447701E-7</v>
      </c>
      <c r="GW27" s="71">
        <v>7.0526544604376795E-8</v>
      </c>
      <c r="GX27" s="71">
        <v>3.0569941023017498E-8</v>
      </c>
      <c r="GY27" s="71">
        <v>7.0526544604376795E-8</v>
      </c>
      <c r="GZ27" s="5">
        <v>0.31240085538546902</v>
      </c>
      <c r="HA27" s="5">
        <v>0.575000967234927</v>
      </c>
      <c r="HB27" s="71">
        <v>-4.0075766368231598E-8</v>
      </c>
      <c r="HC27" s="71">
        <v>3.5112121246223198E-9</v>
      </c>
      <c r="HD27" s="71">
        <v>4.3586978492853901E-8</v>
      </c>
      <c r="HE27" s="71">
        <v>-2.9085101687251601E-8</v>
      </c>
      <c r="HF27" s="71">
        <v>7.11086611599611E-9</v>
      </c>
      <c r="HG27" s="71">
        <v>3.6195967803247698E-8</v>
      </c>
      <c r="HH27" s="5">
        <v>0.85099999999999998</v>
      </c>
      <c r="HI27" s="5">
        <v>2.1816615649929101E-2</v>
      </c>
      <c r="HJ27" s="5">
        <v>0.125</v>
      </c>
      <c r="HK27" s="71">
        <v>5.7381960388493695E-17</v>
      </c>
      <c r="HL27" s="5">
        <v>1.5040899999999999</v>
      </c>
      <c r="HM27" s="71">
        <v>9.9585355818054806E-5</v>
      </c>
      <c r="HN27" s="71">
        <v>9.7999963765513205E-5</v>
      </c>
      <c r="HO27" s="5">
        <v>0</v>
      </c>
      <c r="HP27" s="5">
        <v>7.1495199999999999</v>
      </c>
      <c r="HQ27" s="71">
        <v>9.9993833305056498E-5</v>
      </c>
      <c r="HR27" s="5">
        <v>0</v>
      </c>
      <c r="HS27" s="5">
        <v>0</v>
      </c>
      <c r="HT27" s="71">
        <v>9.9998118474609003E-5</v>
      </c>
      <c r="HU27" s="5">
        <v>0.25446397874201998</v>
      </c>
      <c r="HV27" s="5">
        <v>0</v>
      </c>
      <c r="HW27" s="71">
        <v>9.9996746324548802E-5</v>
      </c>
      <c r="HX27" s="5">
        <v>0</v>
      </c>
      <c r="HY27" s="5">
        <v>0</v>
      </c>
      <c r="HZ27" s="71">
        <v>2.2867483634447701E-7</v>
      </c>
      <c r="IA27" s="71">
        <v>2.2867483634447701E-7</v>
      </c>
      <c r="IB27" s="71">
        <v>7.6056387854350694E-9</v>
      </c>
      <c r="IC27" s="71">
        <v>2.2867483634447701E-7</v>
      </c>
      <c r="ID27" s="71">
        <v>7.0526544604376795E-8</v>
      </c>
      <c r="IE27" s="71">
        <v>3.0569941023017498E-8</v>
      </c>
      <c r="IF27" s="71">
        <v>7.0526544604376795E-8</v>
      </c>
      <c r="IG27" s="5">
        <v>0.31240085538546902</v>
      </c>
      <c r="IH27" s="5">
        <v>0.575000967234927</v>
      </c>
      <c r="II27" s="5">
        <v>4930</v>
      </c>
      <c r="IJ27" s="5">
        <v>4224</v>
      </c>
      <c r="IK27" s="5">
        <v>455</v>
      </c>
      <c r="IL27" s="5">
        <v>443</v>
      </c>
      <c r="IM27" s="5">
        <v>12</v>
      </c>
      <c r="IN27" s="5">
        <v>391</v>
      </c>
      <c r="IO27" s="5">
        <v>52</v>
      </c>
      <c r="IP27" s="5">
        <v>0</v>
      </c>
      <c r="IQ27" s="5">
        <v>399</v>
      </c>
      <c r="IR27" s="5">
        <v>2605</v>
      </c>
      <c r="IS27" s="5">
        <v>1673</v>
      </c>
      <c r="IT27" s="5">
        <v>436</v>
      </c>
      <c r="IU27" s="5">
        <v>436</v>
      </c>
      <c r="IV27" s="5">
        <v>2325</v>
      </c>
      <c r="IW27" s="5">
        <v>476</v>
      </c>
      <c r="IX27" s="5">
        <v>3</v>
      </c>
      <c r="IY27" s="5">
        <v>3</v>
      </c>
      <c r="IZ27" s="5">
        <v>1846</v>
      </c>
      <c r="JA27" s="5">
        <v>1.0435497616040099E-2</v>
      </c>
      <c r="JB27" s="5">
        <v>1.20295809966497E-2</v>
      </c>
      <c r="JC27" s="5">
        <v>1.04089445207335E-2</v>
      </c>
      <c r="JD27" s="5">
        <v>1.0435497616040099E-2</v>
      </c>
      <c r="JE27" s="5">
        <v>1.20259208978472E-2</v>
      </c>
      <c r="JF27" s="5">
        <v>1.20295809966497E-2</v>
      </c>
      <c r="JG27" s="5">
        <v>0</v>
      </c>
      <c r="JH27" s="5">
        <v>0</v>
      </c>
      <c r="JI27" s="5">
        <v>0</v>
      </c>
      <c r="JJ27" s="5">
        <v>0</v>
      </c>
      <c r="JK27" s="5">
        <v>0</v>
      </c>
      <c r="JL27" s="5">
        <v>0</v>
      </c>
      <c r="JM27" s="5">
        <v>0.45448798543360702</v>
      </c>
      <c r="JN27" s="5">
        <v>0.45442686502443203</v>
      </c>
      <c r="JO27" s="5">
        <v>0.480523960745596</v>
      </c>
      <c r="JP27" s="5">
        <v>0.48041861452441997</v>
      </c>
      <c r="JQ27" s="71">
        <v>-9.3733044047928906E-8</v>
      </c>
      <c r="JR27" s="71">
        <v>6.4227158720259001E-9</v>
      </c>
      <c r="JS27" s="71">
        <v>1.00155759919954E-7</v>
      </c>
      <c r="JT27" s="71">
        <v>-6.4589006882391906E-8</v>
      </c>
      <c r="JU27" s="71">
        <v>2.7147679824208999E-8</v>
      </c>
      <c r="JV27" s="71">
        <v>9.1736686706600994E-8</v>
      </c>
      <c r="JW27" s="5">
        <v>1.099</v>
      </c>
      <c r="JX27" s="5">
        <v>3463126.4950170498</v>
      </c>
      <c r="JY27" s="5">
        <v>6907069.1032076199</v>
      </c>
      <c r="JZ27" s="5">
        <v>4.3633231299858202E-2</v>
      </c>
      <c r="KA27" s="5">
        <v>7.49999999999999E-2</v>
      </c>
      <c r="KB27" s="5" t="s">
        <v>318</v>
      </c>
      <c r="KC27" s="5">
        <v>0</v>
      </c>
      <c r="KD27" s="5" t="s">
        <v>1376</v>
      </c>
      <c r="KF27" s="5" t="s">
        <v>1377</v>
      </c>
      <c r="KG27" s="5" t="s">
        <v>525</v>
      </c>
      <c r="KH27" s="5" t="s">
        <v>320</v>
      </c>
      <c r="KI27" s="5">
        <v>1</v>
      </c>
      <c r="KL27" s="5">
        <v>1</v>
      </c>
      <c r="KM27" s="5">
        <v>1</v>
      </c>
      <c r="KP27" s="5">
        <v>3</v>
      </c>
      <c r="KW27" s="5" t="s">
        <v>321</v>
      </c>
      <c r="LB27" s="5">
        <v>1</v>
      </c>
      <c r="LC27" s="5" t="s">
        <v>318</v>
      </c>
      <c r="LD27" s="5" t="s">
        <v>322</v>
      </c>
      <c r="LE27" s="5">
        <v>0</v>
      </c>
      <c r="LF27" s="5">
        <v>1</v>
      </c>
      <c r="LG27" s="5">
        <v>1</v>
      </c>
    </row>
    <row r="28" spans="1:319" x14ac:dyDescent="0.2">
      <c r="A28" s="5" t="s">
        <v>528</v>
      </c>
      <c r="B28" s="73" t="s">
        <v>547</v>
      </c>
      <c r="C28" s="5" t="s">
        <v>529</v>
      </c>
      <c r="D28" s="5" t="s">
        <v>324</v>
      </c>
      <c r="E28" s="5">
        <v>56</v>
      </c>
      <c r="F28" s="73" t="s">
        <v>1008</v>
      </c>
      <c r="G28" s="29">
        <v>7167034.4729843903</v>
      </c>
      <c r="H28" s="29">
        <v>5654390.2260969803</v>
      </c>
      <c r="I28" s="74">
        <v>7167034.4729843903</v>
      </c>
      <c r="J28" s="77">
        <v>44660.868055555555</v>
      </c>
      <c r="K28" s="29">
        <v>7167034.4729843903</v>
      </c>
      <c r="L28" s="5" t="s">
        <v>462</v>
      </c>
      <c r="M28" s="5">
        <v>1</v>
      </c>
      <c r="N28" s="5" t="s">
        <v>530</v>
      </c>
      <c r="O28" s="5" t="s">
        <v>530</v>
      </c>
      <c r="R28" s="5">
        <v>1800</v>
      </c>
      <c r="S28" s="5">
        <v>455</v>
      </c>
      <c r="U28" s="5">
        <v>0</v>
      </c>
      <c r="V28" s="5">
        <v>80.135006666183401</v>
      </c>
      <c r="W28" s="5">
        <v>0</v>
      </c>
      <c r="X28" s="5" t="s">
        <v>1335</v>
      </c>
      <c r="AG28" s="5">
        <v>0</v>
      </c>
      <c r="AH28" s="5">
        <v>0</v>
      </c>
      <c r="AL28" s="5">
        <v>1</v>
      </c>
      <c r="AM28" s="5">
        <v>5</v>
      </c>
      <c r="AU28" s="5">
        <v>8566</v>
      </c>
      <c r="AV28" s="5" t="b">
        <v>1</v>
      </c>
      <c r="AW28" s="5">
        <v>0</v>
      </c>
      <c r="AY28" s="5">
        <v>7167034.4729843801</v>
      </c>
      <c r="BA28" s="5">
        <v>7167034.4729843903</v>
      </c>
      <c r="BB28" s="5">
        <v>0</v>
      </c>
      <c r="BC28" s="5">
        <v>8.1192572548402203E-2</v>
      </c>
      <c r="BD28" s="5">
        <v>8455432.0889801998</v>
      </c>
      <c r="BE28" s="5">
        <v>1288392.1077268</v>
      </c>
      <c r="BF28" s="5">
        <v>2.59263897548405</v>
      </c>
      <c r="BG28" s="5">
        <v>2.8344374493726301</v>
      </c>
      <c r="BH28" s="5">
        <v>0</v>
      </c>
      <c r="BI28" s="5">
        <v>0</v>
      </c>
      <c r="BJ28" s="5">
        <v>58</v>
      </c>
      <c r="BK28" s="5">
        <v>79</v>
      </c>
      <c r="BL28" s="5">
        <v>286</v>
      </c>
      <c r="BM28" s="5">
        <v>0</v>
      </c>
      <c r="BN28" s="5">
        <v>8</v>
      </c>
      <c r="BO28" s="5">
        <v>0</v>
      </c>
      <c r="BP28" s="5">
        <v>2597</v>
      </c>
      <c r="BQ28" s="5">
        <v>0</v>
      </c>
      <c r="BR28" s="5">
        <v>0</v>
      </c>
      <c r="BS28" s="5">
        <v>0</v>
      </c>
      <c r="BT28" s="5">
        <v>2325</v>
      </c>
      <c r="BU28" s="5">
        <v>0</v>
      </c>
      <c r="BV28" s="5">
        <v>34580</v>
      </c>
      <c r="BW28" s="5">
        <v>8485</v>
      </c>
      <c r="BX28" s="5">
        <v>46865</v>
      </c>
      <c r="BY28" s="5">
        <v>0</v>
      </c>
      <c r="BZ28" s="5">
        <v>3640</v>
      </c>
      <c r="CA28" s="5">
        <v>2</v>
      </c>
      <c r="CB28" s="5">
        <v>1181244</v>
      </c>
      <c r="CC28" s="5">
        <v>0</v>
      </c>
      <c r="CD28" s="5">
        <v>0</v>
      </c>
      <c r="CE28" s="5">
        <v>0</v>
      </c>
      <c r="CF28" s="5">
        <v>1057823</v>
      </c>
      <c r="CG28" s="5">
        <v>79</v>
      </c>
      <c r="CH28" s="5">
        <v>0</v>
      </c>
      <c r="CI28" s="5">
        <v>0</v>
      </c>
      <c r="CJ28" s="5">
        <v>8485</v>
      </c>
      <c r="CK28" s="5">
        <v>2</v>
      </c>
      <c r="CL28" s="5">
        <v>0</v>
      </c>
      <c r="CM28" s="5">
        <v>79</v>
      </c>
      <c r="CN28" s="5">
        <v>8487</v>
      </c>
      <c r="CO28" s="5" t="s">
        <v>744</v>
      </c>
      <c r="CP28" s="5">
        <v>7166342.2558645103</v>
      </c>
      <c r="CQ28" s="5">
        <v>3569553.6187265702</v>
      </c>
      <c r="CR28" s="5">
        <v>3597480.8542578202</v>
      </c>
      <c r="CS28" s="5">
        <v>0</v>
      </c>
      <c r="CT28" s="5">
        <v>0</v>
      </c>
      <c r="CU28" s="5">
        <v>3.9084594819751503E-3</v>
      </c>
      <c r="CV28" s="5">
        <v>7.7284113066427101E-2</v>
      </c>
      <c r="CW28" s="5">
        <v>2.2377448423221602E-3</v>
      </c>
      <c r="CX28" s="5">
        <v>1.9333668083824598E-2</v>
      </c>
      <c r="CY28" s="5">
        <v>2.15714129261468E-2</v>
      </c>
      <c r="CZ28" s="5">
        <v>1.6707146396529901E-3</v>
      </c>
      <c r="DA28" s="5">
        <v>5.7950444982602399E-2</v>
      </c>
      <c r="DB28" s="5">
        <v>5.96211596222554E-2</v>
      </c>
      <c r="DC28" s="5">
        <v>4229839.0950362198</v>
      </c>
      <c r="DD28" s="5">
        <v>4225592.9939439697</v>
      </c>
      <c r="DE28" s="5">
        <v>660285.47240119497</v>
      </c>
      <c r="DF28" s="5">
        <v>628106.63532561297</v>
      </c>
      <c r="DG28" s="5">
        <v>108046.082867462</v>
      </c>
      <c r="DH28" s="5">
        <v>108317.91802726701</v>
      </c>
      <c r="DI28" s="5">
        <v>216364.00089473001</v>
      </c>
      <c r="DJ28" s="5">
        <v>544339.38953373197</v>
      </c>
      <c r="DK28" s="5">
        <v>517923.88213351002</v>
      </c>
      <c r="DL28" s="5">
        <v>1062263.27166724</v>
      </c>
      <c r="DM28" s="5">
        <v>0</v>
      </c>
      <c r="DN28" s="5">
        <v>0</v>
      </c>
      <c r="DO28" s="5">
        <v>0</v>
      </c>
      <c r="DP28" s="5">
        <v>7900</v>
      </c>
      <c r="DQ28" s="5">
        <v>1864.83516483516</v>
      </c>
      <c r="DR28" s="5">
        <v>9764.83516483516</v>
      </c>
      <c r="DS28" s="5">
        <v>0</v>
      </c>
      <c r="DT28" s="5">
        <v>2.59263897548405</v>
      </c>
      <c r="DU28" s="5">
        <v>2.1530785359236102</v>
      </c>
      <c r="DV28" s="5">
        <v>0</v>
      </c>
      <c r="DW28" s="5">
        <v>2.1530785359236102</v>
      </c>
      <c r="DX28" s="5">
        <v>0</v>
      </c>
      <c r="DY28" s="5">
        <v>0.439560439560439</v>
      </c>
      <c r="DZ28" s="5">
        <v>0.439560439560439</v>
      </c>
      <c r="EA28" s="5">
        <v>0</v>
      </c>
      <c r="EB28" s="5">
        <v>2.8344374493726301</v>
      </c>
      <c r="EC28" s="5">
        <v>0</v>
      </c>
      <c r="ED28" s="5">
        <v>2.8344374493726301</v>
      </c>
      <c r="EE28" s="5">
        <v>2.8344374493726301</v>
      </c>
      <c r="EF28" s="5">
        <v>0</v>
      </c>
      <c r="EG28" s="5">
        <v>0</v>
      </c>
      <c r="EH28" s="5">
        <v>0</v>
      </c>
      <c r="EI28" s="5">
        <v>0</v>
      </c>
      <c r="EJ28" s="5">
        <v>0</v>
      </c>
      <c r="EK28" s="5">
        <v>1.4190474639359301</v>
      </c>
      <c r="EL28" s="5">
        <v>7.4891442287418994E-2</v>
      </c>
      <c r="EM28" s="71">
        <v>9.9997667796225502E-5</v>
      </c>
      <c r="EN28" s="5">
        <v>0</v>
      </c>
      <c r="EO28" s="71">
        <v>4.5571903384361E-19</v>
      </c>
      <c r="EP28" s="5">
        <v>1.5040899999999999</v>
      </c>
      <c r="EQ28" s="71">
        <v>9.9421972643204404E-5</v>
      </c>
      <c r="ER28" s="71">
        <v>1.50941472896973E-19</v>
      </c>
      <c r="ES28" s="5">
        <v>0</v>
      </c>
      <c r="ET28" s="5">
        <v>7.1495199999999999</v>
      </c>
      <c r="EU28" s="71">
        <v>9.9991180509517705E-5</v>
      </c>
      <c r="EV28" s="5">
        <v>0</v>
      </c>
      <c r="EW28" s="5">
        <v>0</v>
      </c>
      <c r="EX28" s="71">
        <v>9.9998067534912098E-5</v>
      </c>
      <c r="EY28" s="5">
        <v>0.26874996737760498</v>
      </c>
      <c r="EZ28" s="5">
        <v>0</v>
      </c>
      <c r="FA28" s="5">
        <v>0</v>
      </c>
      <c r="FB28" s="5">
        <v>0</v>
      </c>
      <c r="FC28" s="5">
        <v>0</v>
      </c>
      <c r="FD28" s="71">
        <v>6.7937238612536499E-9</v>
      </c>
      <c r="FE28" s="71">
        <v>6.7937238612536499E-9</v>
      </c>
      <c r="FF28" s="71">
        <v>7.7061912406861601E-11</v>
      </c>
      <c r="FG28" s="71">
        <v>6.7937238612536499E-9</v>
      </c>
      <c r="FH28" s="71">
        <v>7.1252870270654905E-10</v>
      </c>
      <c r="FI28" s="71">
        <v>5.3644932940244396E-10</v>
      </c>
      <c r="FJ28" s="71">
        <v>7.1252870270654905E-10</v>
      </c>
      <c r="FK28" s="5">
        <v>0</v>
      </c>
      <c r="FL28" s="5">
        <v>0</v>
      </c>
      <c r="FM28" s="71">
        <v>-1.4160347983897E-8</v>
      </c>
      <c r="FN28" s="71">
        <v>2.9441539432811498E-9</v>
      </c>
      <c r="FO28" s="71">
        <v>1.7104501927178199E-8</v>
      </c>
      <c r="FP28" s="71">
        <v>-2.3910198012700201E-8</v>
      </c>
      <c r="FQ28" s="71">
        <v>1.47142375367392E-9</v>
      </c>
      <c r="FR28" s="71">
        <v>2.5381621766374099E-8</v>
      </c>
      <c r="FS28" s="5">
        <v>1.071</v>
      </c>
      <c r="FT28" s="5">
        <v>6.5449846949787296E-2</v>
      </c>
      <c r="FU28" s="5">
        <v>8.1250000000000003E-2</v>
      </c>
      <c r="FV28" s="5">
        <v>1.4190474639359301</v>
      </c>
      <c r="FW28" s="5">
        <v>7.4891442287418994E-2</v>
      </c>
      <c r="FX28" s="71">
        <v>9.9999629479041702E-5</v>
      </c>
      <c r="FY28" s="5">
        <v>0</v>
      </c>
      <c r="FZ28" s="5">
        <v>1.5807084902000199</v>
      </c>
      <c r="GA28" s="5">
        <v>0.12159842885907</v>
      </c>
      <c r="GB28" s="71">
        <v>9.9999629479041702E-5</v>
      </c>
      <c r="GC28" s="5">
        <v>0</v>
      </c>
      <c r="GD28" s="71">
        <v>6.8679445291605099E-17</v>
      </c>
      <c r="GE28" s="5">
        <v>2.1289312826872</v>
      </c>
      <c r="GF28" s="71">
        <v>9.9287166336517395E-5</v>
      </c>
      <c r="GG28" s="71">
        <v>6.8679445291605099E-17</v>
      </c>
      <c r="GH28" s="5">
        <v>0</v>
      </c>
      <c r="GI28" s="5">
        <v>2.71778500376687</v>
      </c>
      <c r="GJ28" s="71">
        <v>9.9991953161460105E-5</v>
      </c>
      <c r="GK28" s="5">
        <v>0</v>
      </c>
      <c r="GL28" s="5">
        <v>0</v>
      </c>
      <c r="GM28" s="71">
        <v>9.9996324766926604E-5</v>
      </c>
      <c r="GN28" s="5">
        <v>0.40281257819642802</v>
      </c>
      <c r="GO28" s="5">
        <v>0</v>
      </c>
      <c r="GP28" s="71">
        <v>9.9997301228227297E-5</v>
      </c>
      <c r="GQ28" s="5">
        <v>0</v>
      </c>
      <c r="GR28" s="5">
        <v>0</v>
      </c>
      <c r="GS28" s="71">
        <v>1.0205634486393199E-6</v>
      </c>
      <c r="GT28" s="71">
        <v>1.0205634486393199E-6</v>
      </c>
      <c r="GU28" s="71">
        <v>4.8795296692105603E-9</v>
      </c>
      <c r="GV28" s="71">
        <v>1.0205634486393199E-6</v>
      </c>
      <c r="GW28" s="71">
        <v>7.8367506262111406E-8</v>
      </c>
      <c r="GX28" s="71">
        <v>5.8302533467724502E-8</v>
      </c>
      <c r="GY28" s="71">
        <v>7.8367506262111406E-8</v>
      </c>
      <c r="GZ28" s="5">
        <v>0.31300085310160602</v>
      </c>
      <c r="HA28" s="5">
        <v>1.15000085997393</v>
      </c>
      <c r="HB28" s="71">
        <v>-6.8029779684024495E-7</v>
      </c>
      <c r="HC28" s="71">
        <v>7.5551622917352192E-9</v>
      </c>
      <c r="HD28" s="71">
        <v>6.8785295913197996E-7</v>
      </c>
      <c r="HE28" s="71">
        <v>-4.0911317494010903E-8</v>
      </c>
      <c r="HF28" s="71">
        <v>9.5546813765832397E-8</v>
      </c>
      <c r="HG28" s="71">
        <v>1.3645813125984299E-7</v>
      </c>
      <c r="HH28" s="5">
        <v>0.627</v>
      </c>
      <c r="HI28" s="5">
        <v>2.1816615649929101E-2</v>
      </c>
      <c r="HJ28" s="5">
        <v>0.13750000000000001</v>
      </c>
      <c r="HK28" s="71">
        <v>6.8679445291605099E-17</v>
      </c>
      <c r="HL28" s="5">
        <v>1.5040899999999999</v>
      </c>
      <c r="HM28" s="71">
        <v>9.9421972643204404E-5</v>
      </c>
      <c r="HN28" s="71">
        <v>6.8679445291605099E-17</v>
      </c>
      <c r="HO28" s="5">
        <v>0</v>
      </c>
      <c r="HP28" s="5">
        <v>7.1495199999999999</v>
      </c>
      <c r="HQ28" s="71">
        <v>9.9991953161460105E-5</v>
      </c>
      <c r="HR28" s="5">
        <v>0</v>
      </c>
      <c r="HS28" s="5">
        <v>0</v>
      </c>
      <c r="HT28" s="71">
        <v>9.9998067534912098E-5</v>
      </c>
      <c r="HU28" s="5">
        <v>0.26874996737760498</v>
      </c>
      <c r="HV28" s="5">
        <v>0</v>
      </c>
      <c r="HW28" s="71">
        <v>9.9997301228227297E-5</v>
      </c>
      <c r="HX28" s="5">
        <v>0</v>
      </c>
      <c r="HY28" s="5">
        <v>0</v>
      </c>
      <c r="HZ28" s="71">
        <v>1.0205634486393199E-6</v>
      </c>
      <c r="IA28" s="71">
        <v>1.0205634486393199E-6</v>
      </c>
      <c r="IB28" s="71">
        <v>4.8795296692105603E-9</v>
      </c>
      <c r="IC28" s="71">
        <v>1.0205634486393199E-6</v>
      </c>
      <c r="ID28" s="71">
        <v>7.8367506262111406E-8</v>
      </c>
      <c r="IE28" s="71">
        <v>5.8302533467724502E-8</v>
      </c>
      <c r="IF28" s="71">
        <v>7.8367506262111406E-8</v>
      </c>
      <c r="IG28" s="5">
        <v>0.31300085310160602</v>
      </c>
      <c r="IH28" s="5">
        <v>1.15000085997393</v>
      </c>
      <c r="II28" s="5">
        <v>4930</v>
      </c>
      <c r="IJ28" s="5">
        <v>4224</v>
      </c>
      <c r="IK28" s="5">
        <v>455</v>
      </c>
      <c r="IL28" s="5">
        <v>443</v>
      </c>
      <c r="IM28" s="5">
        <v>12</v>
      </c>
      <c r="IN28" s="5">
        <v>391</v>
      </c>
      <c r="IO28" s="5">
        <v>52</v>
      </c>
      <c r="IP28" s="5">
        <v>0</v>
      </c>
      <c r="IQ28" s="5">
        <v>399</v>
      </c>
      <c r="IR28" s="5">
        <v>2605</v>
      </c>
      <c r="IS28" s="5">
        <v>1673</v>
      </c>
      <c r="IT28" s="5">
        <v>436</v>
      </c>
      <c r="IU28" s="5">
        <v>436</v>
      </c>
      <c r="IV28" s="5">
        <v>2325</v>
      </c>
      <c r="IW28" s="5">
        <v>476</v>
      </c>
      <c r="IX28" s="5">
        <v>3</v>
      </c>
      <c r="IY28" s="5">
        <v>3</v>
      </c>
      <c r="IZ28" s="5">
        <v>1846</v>
      </c>
      <c r="JA28" s="5">
        <v>1.0435497616040099E-2</v>
      </c>
      <c r="JB28" s="5">
        <v>1.20295809966497E-2</v>
      </c>
      <c r="JC28" s="5">
        <v>1.04089445207335E-2</v>
      </c>
      <c r="JD28" s="5">
        <v>1.0435497616040099E-2</v>
      </c>
      <c r="JE28" s="5">
        <v>1.20259208978472E-2</v>
      </c>
      <c r="JF28" s="5">
        <v>1.20295809966497E-2</v>
      </c>
      <c r="JG28" s="5">
        <v>0</v>
      </c>
      <c r="JH28" s="5">
        <v>0</v>
      </c>
      <c r="JI28" s="5">
        <v>0</v>
      </c>
      <c r="JJ28" s="5">
        <v>0</v>
      </c>
      <c r="JK28" s="5">
        <v>0</v>
      </c>
      <c r="JL28" s="5">
        <v>0</v>
      </c>
      <c r="JM28" s="5">
        <v>0.45448798543360702</v>
      </c>
      <c r="JN28" s="5">
        <v>0.45442686502443203</v>
      </c>
      <c r="JO28" s="5">
        <v>0.480523960745596</v>
      </c>
      <c r="JP28" s="5">
        <v>0.48041861452441997</v>
      </c>
      <c r="JQ28" s="71">
        <v>-6.9445814482414196E-7</v>
      </c>
      <c r="JR28" s="71">
        <v>1.0499316235016301E-8</v>
      </c>
      <c r="JS28" s="71">
        <v>7.0495746105915803E-7</v>
      </c>
      <c r="JT28" s="71">
        <v>-6.48215155067112E-8</v>
      </c>
      <c r="JU28" s="71">
        <v>9.7018237519506299E-8</v>
      </c>
      <c r="JV28" s="71">
        <v>1.61839753026217E-7</v>
      </c>
      <c r="JW28" s="5">
        <v>1.071</v>
      </c>
      <c r="JX28" s="5">
        <v>3586597.3195419102</v>
      </c>
      <c r="JY28" s="5">
        <v>7156150.9382684799</v>
      </c>
      <c r="JZ28" s="5">
        <v>6.5449846949787296E-2</v>
      </c>
      <c r="KA28" s="5">
        <v>8.1250000000000003E-2</v>
      </c>
      <c r="KB28" s="5" t="s">
        <v>318</v>
      </c>
      <c r="KC28" s="5">
        <v>0</v>
      </c>
      <c r="KD28" s="5" t="s">
        <v>1336</v>
      </c>
      <c r="KF28" s="5" t="s">
        <v>1337</v>
      </c>
      <c r="KG28" s="5" t="s">
        <v>525</v>
      </c>
      <c r="KH28" s="5" t="s">
        <v>320</v>
      </c>
      <c r="KI28" s="5">
        <v>1</v>
      </c>
      <c r="KL28" s="5">
        <v>1</v>
      </c>
      <c r="KM28" s="5">
        <v>1</v>
      </c>
      <c r="KP28" s="5">
        <v>3</v>
      </c>
      <c r="KW28" s="5" t="s">
        <v>321</v>
      </c>
      <c r="LB28" s="5">
        <v>1</v>
      </c>
      <c r="LC28" s="5" t="s">
        <v>318</v>
      </c>
      <c r="LD28" s="5" t="s">
        <v>322</v>
      </c>
      <c r="LE28" s="5">
        <v>0</v>
      </c>
      <c r="LF28" s="5">
        <v>1</v>
      </c>
      <c r="LG28" s="5">
        <v>1</v>
      </c>
    </row>
    <row r="29" spans="1:319" x14ac:dyDescent="0.2">
      <c r="A29" s="5" t="s">
        <v>528</v>
      </c>
      <c r="B29" s="73" t="s">
        <v>547</v>
      </c>
      <c r="C29" s="5" t="s">
        <v>529</v>
      </c>
      <c r="D29" s="5" t="s">
        <v>324</v>
      </c>
      <c r="E29" s="5">
        <v>57</v>
      </c>
      <c r="F29" s="73" t="s">
        <v>1009</v>
      </c>
      <c r="G29" s="29">
        <v>7205422.6318798298</v>
      </c>
      <c r="H29" s="29">
        <v>5718337.6888261298</v>
      </c>
      <c r="I29" s="74">
        <v>7205422.6318798298</v>
      </c>
      <c r="J29" s="77">
        <v>44660.478472222225</v>
      </c>
      <c r="K29" s="29">
        <v>7205422.6318798298</v>
      </c>
      <c r="L29" s="5" t="s">
        <v>462</v>
      </c>
      <c r="M29" s="5">
        <v>1</v>
      </c>
      <c r="N29" s="5" t="s">
        <v>530</v>
      </c>
      <c r="O29" s="5" t="s">
        <v>530</v>
      </c>
      <c r="R29" s="5">
        <v>1800</v>
      </c>
      <c r="S29" s="5">
        <v>455</v>
      </c>
      <c r="U29" s="5">
        <v>0</v>
      </c>
      <c r="V29" s="5">
        <v>83.099731922149601</v>
      </c>
      <c r="W29" s="5">
        <v>0</v>
      </c>
      <c r="X29" s="5" t="s">
        <v>1332</v>
      </c>
      <c r="AG29" s="5">
        <v>0</v>
      </c>
      <c r="AH29" s="5">
        <v>0</v>
      </c>
      <c r="AL29" s="5">
        <v>1</v>
      </c>
      <c r="AM29" s="5">
        <v>6</v>
      </c>
      <c r="AU29" s="5">
        <v>9534</v>
      </c>
      <c r="AV29" s="5" t="b">
        <v>1</v>
      </c>
      <c r="AW29" s="5">
        <v>0</v>
      </c>
      <c r="AY29" s="5">
        <v>7205422.6318798196</v>
      </c>
      <c r="BA29" s="5">
        <v>7205422.6318798298</v>
      </c>
      <c r="BB29" s="5">
        <v>0</v>
      </c>
      <c r="BC29" s="5">
        <v>4.4627502671816699E-2</v>
      </c>
      <c r="BD29" s="5">
        <v>8473422.6503183395</v>
      </c>
      <c r="BE29" s="5">
        <v>1267694.4951172499</v>
      </c>
      <c r="BF29" s="5">
        <v>102.81143802125</v>
      </c>
      <c r="BG29" s="5">
        <v>202.667255730063</v>
      </c>
      <c r="BH29" s="5">
        <v>0</v>
      </c>
      <c r="BI29" s="5">
        <v>0</v>
      </c>
      <c r="BJ29" s="5">
        <v>58</v>
      </c>
      <c r="BK29" s="5">
        <v>73</v>
      </c>
      <c r="BL29" s="5">
        <v>294</v>
      </c>
      <c r="BM29" s="5">
        <v>0</v>
      </c>
      <c r="BN29" s="5">
        <v>8</v>
      </c>
      <c r="BO29" s="5">
        <v>1</v>
      </c>
      <c r="BP29" s="5">
        <v>2597</v>
      </c>
      <c r="BQ29" s="5">
        <v>0</v>
      </c>
      <c r="BR29" s="5">
        <v>0</v>
      </c>
      <c r="BS29" s="5">
        <v>2</v>
      </c>
      <c r="BT29" s="5">
        <v>2325</v>
      </c>
      <c r="BU29" s="5">
        <v>908</v>
      </c>
      <c r="BV29" s="5">
        <v>31850</v>
      </c>
      <c r="BW29" s="5">
        <v>8550</v>
      </c>
      <c r="BX29" s="5">
        <v>49595</v>
      </c>
      <c r="BY29" s="5">
        <v>0</v>
      </c>
      <c r="BZ29" s="5">
        <v>4095</v>
      </c>
      <c r="CA29" s="5">
        <v>0</v>
      </c>
      <c r="CB29" s="5">
        <v>1180789</v>
      </c>
      <c r="CC29" s="5">
        <v>0</v>
      </c>
      <c r="CD29" s="5">
        <v>910</v>
      </c>
      <c r="CE29" s="5">
        <v>0</v>
      </c>
      <c r="CF29" s="5">
        <v>1056913</v>
      </c>
      <c r="CG29" s="5">
        <v>73</v>
      </c>
      <c r="CH29" s="5">
        <v>1</v>
      </c>
      <c r="CI29" s="5">
        <v>2</v>
      </c>
      <c r="CJ29" s="5">
        <v>9458</v>
      </c>
      <c r="CK29" s="5">
        <v>0</v>
      </c>
      <c r="CL29" s="5">
        <v>0</v>
      </c>
      <c r="CM29" s="5">
        <v>76</v>
      </c>
      <c r="CN29" s="5">
        <v>9458</v>
      </c>
      <c r="CO29" s="5" t="s">
        <v>748</v>
      </c>
      <c r="CP29" s="5">
        <v>7203736.41206179</v>
      </c>
      <c r="CQ29" s="5">
        <v>3588470.5244315299</v>
      </c>
      <c r="CR29" s="5">
        <v>3616952.1074482999</v>
      </c>
      <c r="CS29" s="5">
        <v>0</v>
      </c>
      <c r="CT29" s="5">
        <v>0</v>
      </c>
      <c r="CU29" s="5">
        <v>7.6989286198314603E-3</v>
      </c>
      <c r="CV29" s="5">
        <v>3.6928574051985297E-2</v>
      </c>
      <c r="CW29" s="5">
        <v>3.3661044685115399E-3</v>
      </c>
      <c r="CX29" s="5">
        <v>1.0865832830427699E-2</v>
      </c>
      <c r="CY29" s="5">
        <v>1.42319372989393E-2</v>
      </c>
      <c r="CZ29" s="5">
        <v>4.33282415131992E-3</v>
      </c>
      <c r="DA29" s="5">
        <v>2.6062741221557498E-2</v>
      </c>
      <c r="DB29" s="5">
        <v>3.0395565372877398E-2</v>
      </c>
      <c r="DC29" s="5">
        <v>4239587.7768623298</v>
      </c>
      <c r="DD29" s="5">
        <v>4233834.8734560004</v>
      </c>
      <c r="DE29" s="5">
        <v>650815.85511377</v>
      </c>
      <c r="DF29" s="5">
        <v>616878.64000348095</v>
      </c>
      <c r="DG29" s="5">
        <v>111659.665688704</v>
      </c>
      <c r="DH29" s="5">
        <v>111363.80634133201</v>
      </c>
      <c r="DI29" s="5">
        <v>223023.472030037</v>
      </c>
      <c r="DJ29" s="5">
        <v>531856.189425066</v>
      </c>
      <c r="DK29" s="5">
        <v>503635.71278302802</v>
      </c>
      <c r="DL29" s="5">
        <v>1035491.9022080899</v>
      </c>
      <c r="DM29" s="5">
        <v>0</v>
      </c>
      <c r="DN29" s="5">
        <v>0</v>
      </c>
      <c r="DO29" s="5">
        <v>0</v>
      </c>
      <c r="DP29" s="5">
        <v>7300</v>
      </c>
      <c r="DQ29" s="5">
        <v>1879.1208791208701</v>
      </c>
      <c r="DR29" s="5">
        <v>9179.1208791208792</v>
      </c>
      <c r="DS29" s="5">
        <v>101.389618103855</v>
      </c>
      <c r="DT29" s="5">
        <v>1.4218199173946</v>
      </c>
      <c r="DU29" s="5">
        <v>2.8114380212505798</v>
      </c>
      <c r="DV29" s="5">
        <v>1.3896181038559701</v>
      </c>
      <c r="DW29" s="5">
        <v>1.4218199173946</v>
      </c>
      <c r="DX29" s="5">
        <v>100</v>
      </c>
      <c r="DY29" s="5">
        <v>0</v>
      </c>
      <c r="DZ29" s="5">
        <v>100</v>
      </c>
      <c r="EA29" s="5">
        <v>200</v>
      </c>
      <c r="EB29" s="5">
        <v>2.6672557300637401</v>
      </c>
      <c r="EC29" s="5">
        <v>0</v>
      </c>
      <c r="ED29" s="5">
        <v>2.6672557300637401</v>
      </c>
      <c r="EE29" s="5">
        <v>2.6672557300637401</v>
      </c>
      <c r="EF29" s="5">
        <v>200</v>
      </c>
      <c r="EG29" s="5">
        <v>0</v>
      </c>
      <c r="EH29" s="5">
        <v>200</v>
      </c>
      <c r="EI29" s="5">
        <v>0</v>
      </c>
      <c r="EJ29" s="5">
        <v>0</v>
      </c>
      <c r="EK29" s="5">
        <v>1.38732176915772</v>
      </c>
      <c r="EL29" s="5">
        <v>6.8145411947069495E-2</v>
      </c>
      <c r="EM29" s="71">
        <v>9.9997846631616401E-5</v>
      </c>
      <c r="EN29" s="5">
        <v>0</v>
      </c>
      <c r="EO29" s="71">
        <v>3.5334305197450902E-19</v>
      </c>
      <c r="EP29" s="5">
        <v>1.5040899999999999</v>
      </c>
      <c r="EQ29" s="71">
        <v>9.9363260088955395E-5</v>
      </c>
      <c r="ER29" s="71">
        <v>3.5334305197450902E-19</v>
      </c>
      <c r="ES29" s="5">
        <v>0</v>
      </c>
      <c r="ET29" s="5">
        <v>7.1495199999999999</v>
      </c>
      <c r="EU29" s="71">
        <v>9.9991996012516101E-5</v>
      </c>
      <c r="EV29" s="5">
        <v>0</v>
      </c>
      <c r="EW29" s="5">
        <v>0</v>
      </c>
      <c r="EX29" s="71">
        <v>9.9998161279868299E-5</v>
      </c>
      <c r="EY29" s="5">
        <v>0.27057196673080097</v>
      </c>
      <c r="EZ29" s="5">
        <v>0</v>
      </c>
      <c r="FA29" s="5">
        <v>0</v>
      </c>
      <c r="FB29" s="5">
        <v>0</v>
      </c>
      <c r="FC29" s="5">
        <v>0</v>
      </c>
      <c r="FD29" s="71">
        <v>1.0915429726754399E-8</v>
      </c>
      <c r="FE29" s="71">
        <v>1.0915429726754399E-8</v>
      </c>
      <c r="FF29" s="71">
        <v>1.8066614870804099E-10</v>
      </c>
      <c r="FG29" s="71">
        <v>1.0915429726754399E-8</v>
      </c>
      <c r="FH29" s="71">
        <v>2.4935680187354501E-9</v>
      </c>
      <c r="FI29" s="71">
        <v>1.5292829225188501E-9</v>
      </c>
      <c r="FJ29" s="71">
        <v>2.4935680187354501E-9</v>
      </c>
      <c r="FK29" s="5">
        <v>3.3350967896414998E-3</v>
      </c>
      <c r="FL29" s="5">
        <v>0</v>
      </c>
      <c r="FM29" s="71">
        <v>-4.4841025192123301E-8</v>
      </c>
      <c r="FN29" s="71">
        <v>3.5765363000534299E-9</v>
      </c>
      <c r="FO29" s="71">
        <v>4.8417561492176699E-8</v>
      </c>
      <c r="FP29" s="71">
        <v>-2.61537956844967E-8</v>
      </c>
      <c r="FQ29" s="71">
        <v>7.1198097556512896E-9</v>
      </c>
      <c r="FR29" s="71">
        <v>3.3273605440147999E-8</v>
      </c>
      <c r="FS29" s="5">
        <v>1.071</v>
      </c>
      <c r="FT29" s="5">
        <v>6.5449846949787296E-2</v>
      </c>
      <c r="FU29" s="5">
        <v>6.8749999999999895E-2</v>
      </c>
      <c r="FV29" s="5">
        <v>1.38732176915772</v>
      </c>
      <c r="FW29" s="5">
        <v>6.8145411947069495E-2</v>
      </c>
      <c r="FX29" s="71">
        <v>9.9999434979514094E-5</v>
      </c>
      <c r="FY29" s="5">
        <v>0</v>
      </c>
      <c r="FZ29" s="5">
        <v>1.0662256185808101</v>
      </c>
      <c r="GA29" s="5">
        <v>0.101982428503382</v>
      </c>
      <c r="GB29" s="71">
        <v>9.9999434979514094E-5</v>
      </c>
      <c r="GC29" s="5">
        <v>0</v>
      </c>
      <c r="GD29" s="71">
        <v>9.12579904464894E-17</v>
      </c>
      <c r="GE29" s="5">
        <v>1.8083851387166101</v>
      </c>
      <c r="GF29" s="71">
        <v>9.9209587372042706E-5</v>
      </c>
      <c r="GG29" s="71">
        <v>9.7562131356157504E-5</v>
      </c>
      <c r="GH29" s="5">
        <v>0</v>
      </c>
      <c r="GI29" s="5">
        <v>2.7177850041743801</v>
      </c>
      <c r="GJ29" s="71">
        <v>9.9992286558270305E-5</v>
      </c>
      <c r="GK29" s="5">
        <v>0</v>
      </c>
      <c r="GL29" s="5">
        <v>0</v>
      </c>
      <c r="GM29" s="71">
        <v>9.9996357870030196E-5</v>
      </c>
      <c r="GN29" s="5">
        <v>0.371918687721221</v>
      </c>
      <c r="GO29" s="5">
        <v>0</v>
      </c>
      <c r="GP29" s="71">
        <v>9.9997667824425194E-5</v>
      </c>
      <c r="GQ29" s="5">
        <v>0</v>
      </c>
      <c r="GR29" s="5">
        <v>0</v>
      </c>
      <c r="GS29" s="71">
        <v>4.7709912481819195E-7</v>
      </c>
      <c r="GT29" s="71">
        <v>4.7709912481819195E-7</v>
      </c>
      <c r="GU29" s="71">
        <v>4.3968444607411697E-8</v>
      </c>
      <c r="GV29" s="71">
        <v>4.7709912481819195E-7</v>
      </c>
      <c r="GW29" s="71">
        <v>2.1007949185802801E-7</v>
      </c>
      <c r="GX29" s="71">
        <v>1.72886766902635E-7</v>
      </c>
      <c r="GY29" s="71">
        <v>2.1007949185802801E-7</v>
      </c>
      <c r="GZ29" s="5">
        <v>0.31240086126785499</v>
      </c>
      <c r="HA29" s="5">
        <v>1.1500009154966599</v>
      </c>
      <c r="HB29" s="71">
        <v>-3.0197480640469298E-7</v>
      </c>
      <c r="HC29" s="71">
        <v>5.3896696352898604E-9</v>
      </c>
      <c r="HD29" s="71">
        <v>3.0736447603998298E-7</v>
      </c>
      <c r="HE29" s="71">
        <v>-3.6157636156163602E-8</v>
      </c>
      <c r="HF29" s="71">
        <v>4.7116439685515901E-8</v>
      </c>
      <c r="HG29" s="71">
        <v>8.3274075841679596E-8</v>
      </c>
      <c r="HH29" s="5">
        <v>0.71299999999999997</v>
      </c>
      <c r="HI29" s="5">
        <v>2.1816615649929101E-2</v>
      </c>
      <c r="HJ29" s="5">
        <v>0.13125000000000001</v>
      </c>
      <c r="HK29" s="71">
        <v>9.12579904464894E-17</v>
      </c>
      <c r="HL29" s="5">
        <v>1.5040899999999999</v>
      </c>
      <c r="HM29" s="71">
        <v>9.9363260088955395E-5</v>
      </c>
      <c r="HN29" s="71">
        <v>9.7562131356157504E-5</v>
      </c>
      <c r="HO29" s="5">
        <v>0</v>
      </c>
      <c r="HP29" s="5">
        <v>7.1495199999999999</v>
      </c>
      <c r="HQ29" s="71">
        <v>9.9992286558270305E-5</v>
      </c>
      <c r="HR29" s="5">
        <v>0</v>
      </c>
      <c r="HS29" s="5">
        <v>0</v>
      </c>
      <c r="HT29" s="71">
        <v>9.9998161279868299E-5</v>
      </c>
      <c r="HU29" s="5">
        <v>0.27057196673080097</v>
      </c>
      <c r="HV29" s="5">
        <v>0</v>
      </c>
      <c r="HW29" s="71">
        <v>9.9997667824425194E-5</v>
      </c>
      <c r="HX29" s="5">
        <v>0</v>
      </c>
      <c r="HY29" s="5">
        <v>0</v>
      </c>
      <c r="HZ29" s="71">
        <v>4.7709912481819195E-7</v>
      </c>
      <c r="IA29" s="71">
        <v>4.7709912481819195E-7</v>
      </c>
      <c r="IB29" s="71">
        <v>4.3968444607411697E-8</v>
      </c>
      <c r="IC29" s="71">
        <v>4.7709912481819195E-7</v>
      </c>
      <c r="ID29" s="71">
        <v>2.1007949185802801E-7</v>
      </c>
      <c r="IE29" s="71">
        <v>1.72886766902635E-7</v>
      </c>
      <c r="IF29" s="71">
        <v>2.1007949185802801E-7</v>
      </c>
      <c r="IG29" s="5">
        <v>0.31240086126785499</v>
      </c>
      <c r="IH29" s="5">
        <v>1.1500009154966599</v>
      </c>
      <c r="II29" s="5">
        <v>4930</v>
      </c>
      <c r="IJ29" s="5">
        <v>4224</v>
      </c>
      <c r="IK29" s="5">
        <v>455</v>
      </c>
      <c r="IL29" s="5">
        <v>443</v>
      </c>
      <c r="IM29" s="5">
        <v>12</v>
      </c>
      <c r="IN29" s="5">
        <v>391</v>
      </c>
      <c r="IO29" s="5">
        <v>52</v>
      </c>
      <c r="IP29" s="5">
        <v>0</v>
      </c>
      <c r="IQ29" s="5">
        <v>399</v>
      </c>
      <c r="IR29" s="5">
        <v>2605</v>
      </c>
      <c r="IS29" s="5">
        <v>1673</v>
      </c>
      <c r="IT29" s="5">
        <v>436</v>
      </c>
      <c r="IU29" s="5">
        <v>436</v>
      </c>
      <c r="IV29" s="5">
        <v>2325</v>
      </c>
      <c r="IW29" s="5">
        <v>476</v>
      </c>
      <c r="IX29" s="5">
        <v>3</v>
      </c>
      <c r="IY29" s="5">
        <v>3</v>
      </c>
      <c r="IZ29" s="5">
        <v>1846</v>
      </c>
      <c r="JA29" s="5">
        <v>1.0435497616040099E-2</v>
      </c>
      <c r="JB29" s="5">
        <v>1.20295809966497E-2</v>
      </c>
      <c r="JC29" s="5">
        <v>1.04089445207335E-2</v>
      </c>
      <c r="JD29" s="5">
        <v>1.0435497616040099E-2</v>
      </c>
      <c r="JE29" s="5">
        <v>1.20259208978472E-2</v>
      </c>
      <c r="JF29" s="5">
        <v>1.20295809966497E-2</v>
      </c>
      <c r="JG29" s="5">
        <v>0</v>
      </c>
      <c r="JH29" s="5">
        <v>0</v>
      </c>
      <c r="JI29" s="5">
        <v>0</v>
      </c>
      <c r="JJ29" s="5">
        <v>0</v>
      </c>
      <c r="JK29" s="5">
        <v>0</v>
      </c>
      <c r="JL29" s="5">
        <v>0</v>
      </c>
      <c r="JM29" s="5">
        <v>0.45448798543360702</v>
      </c>
      <c r="JN29" s="5">
        <v>0.45442686502443203</v>
      </c>
      <c r="JO29" s="5">
        <v>0.480523960745596</v>
      </c>
      <c r="JP29" s="5">
        <v>0.48041861452441997</v>
      </c>
      <c r="JQ29" s="71">
        <v>-3.4681583159681602E-7</v>
      </c>
      <c r="JR29" s="71">
        <v>8.9662059353433002E-9</v>
      </c>
      <c r="JS29" s="71">
        <v>3.5578203753215999E-7</v>
      </c>
      <c r="JT29" s="71">
        <v>-6.2311431840660304E-8</v>
      </c>
      <c r="JU29" s="71">
        <v>5.4236249441167198E-8</v>
      </c>
      <c r="JV29" s="71">
        <v>1.16547681281827E-7</v>
      </c>
      <c r="JW29" s="5">
        <v>1.071</v>
      </c>
      <c r="JX29" s="5">
        <v>3606325.7921364899</v>
      </c>
      <c r="JY29" s="5">
        <v>7194796.3165680198</v>
      </c>
      <c r="JZ29" s="5">
        <v>6.5449846949787296E-2</v>
      </c>
      <c r="KA29" s="5">
        <v>6.8749999999999895E-2</v>
      </c>
      <c r="KB29" s="5" t="s">
        <v>318</v>
      </c>
      <c r="KC29" s="5">
        <v>0</v>
      </c>
      <c r="KD29" s="5" t="s">
        <v>1333</v>
      </c>
      <c r="KF29" s="5" t="s">
        <v>1334</v>
      </c>
      <c r="KG29" s="5" t="s">
        <v>525</v>
      </c>
      <c r="KH29" s="5" t="s">
        <v>320</v>
      </c>
      <c r="KI29" s="5">
        <v>1</v>
      </c>
      <c r="KL29" s="5">
        <v>1</v>
      </c>
      <c r="KM29" s="5">
        <v>1</v>
      </c>
      <c r="KP29" s="5">
        <v>3</v>
      </c>
      <c r="KW29" s="5" t="s">
        <v>321</v>
      </c>
      <c r="LB29" s="5">
        <v>1</v>
      </c>
      <c r="LC29" s="5" t="s">
        <v>318</v>
      </c>
      <c r="LD29" s="5" t="s">
        <v>322</v>
      </c>
      <c r="LE29" s="5">
        <v>0</v>
      </c>
      <c r="LF29" s="5">
        <v>1</v>
      </c>
      <c r="LG29" s="5">
        <v>1</v>
      </c>
    </row>
    <row r="30" spans="1:319" x14ac:dyDescent="0.2">
      <c r="A30" s="5" t="s">
        <v>528</v>
      </c>
      <c r="B30" s="73" t="s">
        <v>547</v>
      </c>
      <c r="C30" s="5" t="s">
        <v>529</v>
      </c>
      <c r="D30" s="5" t="s">
        <v>324</v>
      </c>
      <c r="E30" s="5">
        <v>60</v>
      </c>
      <c r="F30" s="73" t="s">
        <v>1010</v>
      </c>
      <c r="G30" s="29">
        <v>6902121.3750048596</v>
      </c>
      <c r="H30" s="29">
        <v>5289092.8945888104</v>
      </c>
      <c r="I30" s="74">
        <v>6902121.3750048596</v>
      </c>
      <c r="J30" s="77">
        <v>44626.805555555555</v>
      </c>
      <c r="K30" s="29">
        <v>6902121.3750048596</v>
      </c>
      <c r="L30" s="5" t="s">
        <v>462</v>
      </c>
      <c r="M30" s="5">
        <v>1</v>
      </c>
      <c r="N30" s="5" t="s">
        <v>530</v>
      </c>
      <c r="O30" s="5" t="s">
        <v>530</v>
      </c>
      <c r="R30" s="5">
        <v>1800</v>
      </c>
      <c r="S30" s="5">
        <v>455</v>
      </c>
      <c r="U30" s="5">
        <v>0</v>
      </c>
      <c r="V30" s="5">
        <v>71.231511354446397</v>
      </c>
      <c r="W30" s="5">
        <v>0</v>
      </c>
      <c r="X30" s="5" t="s">
        <v>1640</v>
      </c>
      <c r="AG30" s="5">
        <v>0</v>
      </c>
      <c r="AH30" s="5">
        <v>0</v>
      </c>
      <c r="AL30" s="5">
        <v>4</v>
      </c>
      <c r="AM30" s="5">
        <v>7</v>
      </c>
      <c r="AU30" s="5">
        <v>8184</v>
      </c>
      <c r="AV30" s="5" t="b">
        <v>1</v>
      </c>
      <c r="AW30" s="5">
        <v>0</v>
      </c>
      <c r="AY30" s="5">
        <v>6902121.3750048596</v>
      </c>
      <c r="BA30" s="5">
        <v>6902121.3750048596</v>
      </c>
      <c r="BB30" s="5">
        <v>0</v>
      </c>
      <c r="BC30" s="5">
        <v>1.02774764787007E-2</v>
      </c>
      <c r="BD30" s="5">
        <v>7890769.7263026796</v>
      </c>
      <c r="BE30" s="5">
        <v>988644.28010308906</v>
      </c>
      <c r="BF30" s="5">
        <v>1.42812710723884</v>
      </c>
      <c r="BG30" s="5">
        <v>2.6327901412086598</v>
      </c>
      <c r="BH30" s="5">
        <v>0</v>
      </c>
      <c r="BI30" s="5">
        <v>0</v>
      </c>
      <c r="BJ30" s="5">
        <v>58</v>
      </c>
      <c r="BK30" s="5">
        <v>112</v>
      </c>
      <c r="BL30" s="5">
        <v>288</v>
      </c>
      <c r="BM30" s="5">
        <v>0</v>
      </c>
      <c r="BN30" s="5">
        <v>8</v>
      </c>
      <c r="BO30" s="5">
        <v>0</v>
      </c>
      <c r="BP30" s="5">
        <v>2597</v>
      </c>
      <c r="BQ30" s="5">
        <v>0</v>
      </c>
      <c r="BR30" s="5">
        <v>0</v>
      </c>
      <c r="BS30" s="5">
        <v>0</v>
      </c>
      <c r="BT30" s="5">
        <v>2325</v>
      </c>
      <c r="BU30" s="5">
        <v>456</v>
      </c>
      <c r="BV30" s="5">
        <v>35490</v>
      </c>
      <c r="BW30" s="5">
        <v>7616</v>
      </c>
      <c r="BX30" s="5">
        <v>45955</v>
      </c>
      <c r="BY30" s="5">
        <v>0</v>
      </c>
      <c r="BZ30" s="5">
        <v>3640</v>
      </c>
      <c r="CA30" s="5">
        <v>0</v>
      </c>
      <c r="CB30" s="5">
        <v>1181244</v>
      </c>
      <c r="CC30" s="5">
        <v>0</v>
      </c>
      <c r="CD30" s="5">
        <v>0</v>
      </c>
      <c r="CE30" s="5">
        <v>0</v>
      </c>
      <c r="CF30" s="5">
        <v>1057823</v>
      </c>
      <c r="CG30" s="5">
        <v>112</v>
      </c>
      <c r="CH30" s="5">
        <v>0</v>
      </c>
      <c r="CI30" s="5">
        <v>0</v>
      </c>
      <c r="CJ30" s="5">
        <v>8072</v>
      </c>
      <c r="CK30" s="5">
        <v>0</v>
      </c>
      <c r="CL30" s="5">
        <v>0</v>
      </c>
      <c r="CM30" s="5">
        <v>112</v>
      </c>
      <c r="CN30" s="5">
        <v>8072</v>
      </c>
      <c r="CO30" s="5" t="s">
        <v>604</v>
      </c>
      <c r="CQ30" s="5">
        <v>3436051.5101040602</v>
      </c>
      <c r="CR30" s="5">
        <v>3466069.8649007999</v>
      </c>
      <c r="CS30" s="5">
        <v>0</v>
      </c>
      <c r="CT30" s="5">
        <v>0</v>
      </c>
      <c r="CU30" s="5">
        <v>2.84775395701466E-3</v>
      </c>
      <c r="CV30" s="5">
        <v>7.42972252168605E-3</v>
      </c>
      <c r="CW30" s="5">
        <v>2.2375618599653302E-3</v>
      </c>
      <c r="CX30" s="5">
        <v>3.2950530019696801E-3</v>
      </c>
      <c r="CY30" s="5">
        <v>5.5326148619350198E-3</v>
      </c>
      <c r="CZ30" s="5">
        <v>6.1019209704933695E-4</v>
      </c>
      <c r="DA30" s="5">
        <v>4.1346695197163599E-3</v>
      </c>
      <c r="DB30" s="5">
        <v>4.7448616167656997E-3</v>
      </c>
      <c r="DC30" s="5">
        <v>3946638.89829958</v>
      </c>
      <c r="DD30" s="5">
        <v>3944130.8280030899</v>
      </c>
      <c r="DE30" s="5">
        <v>510587.38534776401</v>
      </c>
      <c r="DF30" s="5">
        <v>478056.894755324</v>
      </c>
      <c r="DG30" s="5">
        <v>88397.3796643635</v>
      </c>
      <c r="DH30" s="5">
        <v>89034.2508936542</v>
      </c>
      <c r="DI30" s="5">
        <v>177431.630558017</v>
      </c>
      <c r="DJ30" s="5">
        <v>410990.00568340102</v>
      </c>
      <c r="DK30" s="5">
        <v>387348.79770782398</v>
      </c>
      <c r="DL30" s="5">
        <v>798338.80339122505</v>
      </c>
      <c r="DM30" s="5">
        <v>0</v>
      </c>
      <c r="DN30" s="5">
        <v>0</v>
      </c>
      <c r="DO30" s="5">
        <v>0</v>
      </c>
      <c r="DP30" s="5">
        <v>11200</v>
      </c>
      <c r="DQ30" s="5">
        <v>1673.8461538461499</v>
      </c>
      <c r="DR30" s="5">
        <v>12873.8461538461</v>
      </c>
      <c r="DS30" s="5">
        <v>0</v>
      </c>
      <c r="DT30" s="5">
        <v>1.42812710723884</v>
      </c>
      <c r="DU30" s="5">
        <v>1.42812710723884</v>
      </c>
      <c r="DV30" s="5">
        <v>0</v>
      </c>
      <c r="DW30" s="5">
        <v>1.42812710723884</v>
      </c>
      <c r="DX30" s="5">
        <v>0</v>
      </c>
      <c r="DY30" s="5">
        <v>0</v>
      </c>
      <c r="DZ30" s="5">
        <v>0</v>
      </c>
      <c r="EA30" s="5">
        <v>0</v>
      </c>
      <c r="EB30" s="5">
        <v>2.6327901412086598</v>
      </c>
      <c r="EC30" s="5">
        <v>0</v>
      </c>
      <c r="ED30" s="5">
        <v>2.6327901412086598</v>
      </c>
      <c r="EE30" s="5">
        <v>2.6327901412086598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1.3554780206667401</v>
      </c>
      <c r="EL30" s="5">
        <v>6.91392618345959E-2</v>
      </c>
      <c r="EM30" s="71">
        <v>9.9991834595858297E-5</v>
      </c>
      <c r="EN30" s="5">
        <v>0</v>
      </c>
      <c r="EO30" s="71">
        <v>9.9690851734095406E-5</v>
      </c>
      <c r="EP30" s="5">
        <v>1.5039910289501399</v>
      </c>
      <c r="EQ30" s="71">
        <v>9.9690851734095406E-5</v>
      </c>
      <c r="ER30" s="5">
        <v>0</v>
      </c>
      <c r="ES30" s="71">
        <v>9.9992206676996495E-5</v>
      </c>
      <c r="ET30" s="5">
        <v>7.1494200090468096</v>
      </c>
      <c r="EU30" s="71">
        <v>9.9992206676996495E-5</v>
      </c>
      <c r="EV30" s="5">
        <v>0</v>
      </c>
      <c r="EW30" s="5">
        <v>0</v>
      </c>
      <c r="EX30" s="71">
        <v>9.99981411068384E-5</v>
      </c>
      <c r="EY30" s="5">
        <v>0.298211970656937</v>
      </c>
      <c r="EZ30" s="5">
        <v>0</v>
      </c>
      <c r="FA30" s="5">
        <v>0</v>
      </c>
      <c r="FB30" s="5">
        <v>0</v>
      </c>
      <c r="FC30" s="5">
        <v>0</v>
      </c>
      <c r="FD30" s="71">
        <v>5.1245696575108396E-10</v>
      </c>
      <c r="FE30" s="71">
        <v>5.1245696575108396E-10</v>
      </c>
      <c r="FF30" s="71">
        <v>8.5393025983648802E-11</v>
      </c>
      <c r="FG30" s="71">
        <v>5.1245696575108396E-10</v>
      </c>
      <c r="FH30" s="71">
        <v>3.9450781530447898E-10</v>
      </c>
      <c r="FI30" s="71">
        <v>2.9748528640460801E-10</v>
      </c>
      <c r="FJ30" s="71">
        <v>3.9450781530447898E-10</v>
      </c>
      <c r="FK30" s="5">
        <v>0</v>
      </c>
      <c r="FL30" s="5">
        <v>0</v>
      </c>
      <c r="FM30" s="71">
        <v>-1.0654501554971501E-9</v>
      </c>
      <c r="FN30" s="71">
        <v>3.12844214921635E-9</v>
      </c>
      <c r="FO30" s="71">
        <v>4.1938923047134999E-9</v>
      </c>
      <c r="FP30" s="71">
        <v>-2.59280023966483E-8</v>
      </c>
      <c r="FQ30" s="71">
        <v>4.6142366316725902E-10</v>
      </c>
      <c r="FR30" s="71">
        <v>2.63894260598156E-8</v>
      </c>
      <c r="FS30" s="5">
        <v>1.4889999999999901</v>
      </c>
      <c r="FT30" s="5">
        <v>6.5449846949787296E-2</v>
      </c>
      <c r="FU30" s="5">
        <v>7.4999999999999997E-2</v>
      </c>
      <c r="FV30" s="5">
        <v>1.3554780206667401</v>
      </c>
      <c r="FW30" s="5">
        <v>6.91392618345959E-2</v>
      </c>
      <c r="FX30" s="71">
        <v>9.9999599590061496E-5</v>
      </c>
      <c r="FY30" s="5">
        <v>0</v>
      </c>
      <c r="FZ30" s="5">
        <v>0.43379374659127701</v>
      </c>
      <c r="GA30" s="5">
        <v>8.8319149787823195E-2</v>
      </c>
      <c r="GB30" s="71">
        <v>9.9999599590061496E-5</v>
      </c>
      <c r="GC30" s="5">
        <v>0</v>
      </c>
      <c r="GD30" s="71">
        <v>9.9894612626493605E-5</v>
      </c>
      <c r="GE30" s="5">
        <v>1.5135751039609</v>
      </c>
      <c r="GF30" s="71">
        <v>9.9894612626493605E-5</v>
      </c>
      <c r="GG30" s="71">
        <v>9.9340585217031594E-5</v>
      </c>
      <c r="GH30" s="71">
        <v>9.9992484007236106E-5</v>
      </c>
      <c r="GI30" s="5">
        <v>2.7177850041607599</v>
      </c>
      <c r="GJ30" s="71">
        <v>9.9992484007236106E-5</v>
      </c>
      <c r="GK30" s="5">
        <v>0</v>
      </c>
      <c r="GL30" s="5">
        <v>0</v>
      </c>
      <c r="GM30" s="71">
        <v>9.99963043801788E-5</v>
      </c>
      <c r="GN30" s="5">
        <v>0.29774197548611497</v>
      </c>
      <c r="GO30" s="5">
        <v>0</v>
      </c>
      <c r="GP30" s="71">
        <v>9.9997835168896793E-5</v>
      </c>
      <c r="GQ30" s="5">
        <v>0</v>
      </c>
      <c r="GR30" s="5">
        <v>0</v>
      </c>
      <c r="GS30" s="71">
        <v>1.8018641136097101E-7</v>
      </c>
      <c r="GT30" s="71">
        <v>1.8018641136097101E-7</v>
      </c>
      <c r="GU30" s="71">
        <v>7.9198925195811398E-10</v>
      </c>
      <c r="GV30" s="71">
        <v>1.8018641136097101E-7</v>
      </c>
      <c r="GW30" s="71">
        <v>1.20987993512677E-8</v>
      </c>
      <c r="GX30" s="71">
        <v>9.1461549445170898E-9</v>
      </c>
      <c r="GY30" s="71">
        <v>1.20987993512677E-8</v>
      </c>
      <c r="GZ30" s="5">
        <v>0.312400863814153</v>
      </c>
      <c r="HA30" s="5">
        <v>1.15000091671366</v>
      </c>
      <c r="HB30" s="71">
        <v>-4.2584042133981699E-8</v>
      </c>
      <c r="HC30" s="71">
        <v>3.5160952837727401E-9</v>
      </c>
      <c r="HD30" s="71">
        <v>4.6100137417754403E-8</v>
      </c>
      <c r="HE30" s="71">
        <v>-2.8048354379144601E-8</v>
      </c>
      <c r="HF30" s="71">
        <v>5.7462199038341803E-9</v>
      </c>
      <c r="HG30" s="71">
        <v>3.3794574282978801E-8</v>
      </c>
      <c r="HH30" s="5">
        <v>0.72399999999999998</v>
      </c>
      <c r="HI30" s="5">
        <v>2.1816615649929101E-2</v>
      </c>
      <c r="HJ30" s="5">
        <v>0.13125000000000001</v>
      </c>
      <c r="HK30" s="71">
        <v>9.9894612626493605E-5</v>
      </c>
      <c r="HL30" s="5">
        <v>1.5039910289501399</v>
      </c>
      <c r="HM30" s="71">
        <v>9.9894612626493605E-5</v>
      </c>
      <c r="HN30" s="71">
        <v>9.9340585217031594E-5</v>
      </c>
      <c r="HO30" s="71">
        <v>9.9992484007236106E-5</v>
      </c>
      <c r="HP30" s="5">
        <v>7.1494200090468096</v>
      </c>
      <c r="HQ30" s="71">
        <v>9.9992484007236106E-5</v>
      </c>
      <c r="HR30" s="5">
        <v>0</v>
      </c>
      <c r="HS30" s="5">
        <v>0</v>
      </c>
      <c r="HT30" s="71">
        <v>9.99981411068384E-5</v>
      </c>
      <c r="HU30" s="5">
        <v>0.298211970656937</v>
      </c>
      <c r="HV30" s="5">
        <v>0</v>
      </c>
      <c r="HW30" s="71">
        <v>9.9997835168896793E-5</v>
      </c>
      <c r="HX30" s="5">
        <v>0</v>
      </c>
      <c r="HY30" s="5">
        <v>0</v>
      </c>
      <c r="HZ30" s="71">
        <v>1.8018641136097101E-7</v>
      </c>
      <c r="IA30" s="71">
        <v>1.8018641136097101E-7</v>
      </c>
      <c r="IB30" s="71">
        <v>7.9198925195811398E-10</v>
      </c>
      <c r="IC30" s="71">
        <v>1.8018641136097101E-7</v>
      </c>
      <c r="ID30" s="71">
        <v>1.20987993512677E-8</v>
      </c>
      <c r="IE30" s="71">
        <v>9.1461549445170898E-9</v>
      </c>
      <c r="IF30" s="71">
        <v>1.20987993512677E-8</v>
      </c>
      <c r="IG30" s="5">
        <v>0.312400863814153</v>
      </c>
      <c r="IH30" s="5">
        <v>1.15000091671366</v>
      </c>
      <c r="II30" s="5">
        <v>4930</v>
      </c>
      <c r="IJ30" s="5">
        <v>4224</v>
      </c>
      <c r="IK30" s="5">
        <v>455</v>
      </c>
      <c r="IL30" s="5">
        <v>443</v>
      </c>
      <c r="IM30" s="5">
        <v>12</v>
      </c>
      <c r="IN30" s="5">
        <v>391</v>
      </c>
      <c r="IO30" s="5">
        <v>52</v>
      </c>
      <c r="IP30" s="5">
        <v>0</v>
      </c>
      <c r="IQ30" s="5">
        <v>399</v>
      </c>
      <c r="IR30" s="5">
        <v>2605</v>
      </c>
      <c r="IS30" s="5">
        <v>1673</v>
      </c>
      <c r="IT30" s="5">
        <v>436</v>
      </c>
      <c r="IU30" s="5">
        <v>436</v>
      </c>
      <c r="IV30" s="5">
        <v>2325</v>
      </c>
      <c r="IW30" s="5">
        <v>476</v>
      </c>
      <c r="IX30" s="5">
        <v>3</v>
      </c>
      <c r="IY30" s="5">
        <v>3</v>
      </c>
      <c r="IZ30" s="5">
        <v>1846</v>
      </c>
      <c r="JA30" s="5">
        <v>1.0435497616040099E-2</v>
      </c>
      <c r="JB30" s="5">
        <v>1.20295809966497E-2</v>
      </c>
      <c r="JC30" s="5">
        <v>1.04089445207335E-2</v>
      </c>
      <c r="JD30" s="5">
        <v>1.0435497616040099E-2</v>
      </c>
      <c r="JE30" s="5">
        <v>1.20259208978472E-2</v>
      </c>
      <c r="JF30" s="5">
        <v>1.20295809966497E-2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0.45448798543360702</v>
      </c>
      <c r="JN30" s="5">
        <v>0.45442686502443203</v>
      </c>
      <c r="JO30" s="5">
        <v>0.480523960745596</v>
      </c>
      <c r="JP30" s="5">
        <v>0.48041861452441997</v>
      </c>
      <c r="JQ30" s="71">
        <v>-4.3649492289478897E-8</v>
      </c>
      <c r="JR30" s="71">
        <v>6.6445374329891001E-9</v>
      </c>
      <c r="JS30" s="71">
        <v>5.0294029722467997E-8</v>
      </c>
      <c r="JT30" s="71">
        <v>-5.3976356775792898E-8</v>
      </c>
      <c r="JU30" s="71">
        <v>6.2076435670014399E-9</v>
      </c>
      <c r="JV30" s="71">
        <v>6.0184000342794397E-8</v>
      </c>
      <c r="JW30" s="5">
        <v>1.4889999999999901</v>
      </c>
      <c r="JX30" s="5">
        <v>3456135.4452883401</v>
      </c>
      <c r="JY30" s="5">
        <v>6892186.9553923998</v>
      </c>
      <c r="JZ30" s="5">
        <v>6.5449846949787296E-2</v>
      </c>
      <c r="KA30" s="5">
        <v>7.4999999999999997E-2</v>
      </c>
      <c r="KB30" s="5" t="s">
        <v>318</v>
      </c>
      <c r="KC30" s="5">
        <v>0</v>
      </c>
      <c r="KD30" s="5" t="s">
        <v>1641</v>
      </c>
      <c r="KF30" s="5" t="s">
        <v>1642</v>
      </c>
      <c r="KG30" s="5" t="s">
        <v>525</v>
      </c>
      <c r="KH30" s="5" t="s">
        <v>320</v>
      </c>
      <c r="KI30" s="5">
        <v>1</v>
      </c>
      <c r="KL30" s="5">
        <v>1</v>
      </c>
      <c r="KM30" s="5">
        <v>1</v>
      </c>
      <c r="KP30" s="5">
        <v>6</v>
      </c>
      <c r="KW30" s="5" t="s">
        <v>321</v>
      </c>
      <c r="LB30" s="5">
        <v>1</v>
      </c>
      <c r="LC30" s="5" t="s">
        <v>318</v>
      </c>
      <c r="LD30" s="5" t="s">
        <v>322</v>
      </c>
      <c r="LE30" s="5">
        <v>0</v>
      </c>
      <c r="LF30" s="5">
        <v>1</v>
      </c>
      <c r="LG30" s="5">
        <v>1</v>
      </c>
    </row>
    <row r="31" spans="1:319" x14ac:dyDescent="0.2">
      <c r="A31" s="5" t="s">
        <v>528</v>
      </c>
      <c r="B31" s="73" t="s">
        <v>547</v>
      </c>
      <c r="C31" s="5" t="s">
        <v>529</v>
      </c>
      <c r="D31" s="5" t="s">
        <v>351</v>
      </c>
      <c r="E31" s="5">
        <v>105</v>
      </c>
      <c r="F31" s="73" t="s">
        <v>1011</v>
      </c>
      <c r="G31" s="29">
        <v>3566787.4772532899</v>
      </c>
      <c r="H31" s="29">
        <v>3401779.59507907</v>
      </c>
      <c r="I31" s="74">
        <v>3566787.4772532899</v>
      </c>
      <c r="J31" s="77">
        <v>44739.673611111109</v>
      </c>
      <c r="K31" s="29">
        <v>3566787.4772532899</v>
      </c>
      <c r="L31" s="5" t="s">
        <v>462</v>
      </c>
      <c r="M31" s="5">
        <v>1</v>
      </c>
      <c r="N31" s="5" t="s">
        <v>530</v>
      </c>
      <c r="O31" s="5" t="s">
        <v>530</v>
      </c>
      <c r="R31" s="5">
        <v>8490</v>
      </c>
      <c r="S31" s="5">
        <v>3542</v>
      </c>
      <c r="U31" s="5">
        <v>0</v>
      </c>
      <c r="V31" s="5">
        <v>439.64258313178999</v>
      </c>
      <c r="W31" s="5">
        <v>0</v>
      </c>
      <c r="X31" s="5" t="s">
        <v>1466</v>
      </c>
      <c r="AG31" s="5">
        <v>0</v>
      </c>
      <c r="AH31" s="5">
        <v>0</v>
      </c>
      <c r="AL31" s="5">
        <v>1</v>
      </c>
      <c r="AM31" s="5">
        <v>11</v>
      </c>
      <c r="AU31" s="5">
        <v>2442</v>
      </c>
      <c r="AV31" s="5" t="b">
        <v>1</v>
      </c>
      <c r="AW31" s="5">
        <v>0</v>
      </c>
      <c r="AY31" s="5">
        <v>3566787.4772533001</v>
      </c>
      <c r="BA31" s="5">
        <v>3566787.4772532899</v>
      </c>
      <c r="BB31" s="5">
        <v>0</v>
      </c>
      <c r="BC31" s="5">
        <v>3.4762296264756198</v>
      </c>
      <c r="BD31" s="5">
        <v>3655096.5212992202</v>
      </c>
      <c r="BE31" s="5">
        <v>88251.851838278002</v>
      </c>
      <c r="BF31" s="5">
        <v>37.0980502951614</v>
      </c>
      <c r="BG31" s="5">
        <v>16.617927724449402</v>
      </c>
      <c r="BH31" s="5">
        <v>0</v>
      </c>
      <c r="BI31" s="5">
        <v>0</v>
      </c>
      <c r="BJ31" s="5">
        <v>0</v>
      </c>
      <c r="BK31" s="5">
        <v>70</v>
      </c>
      <c r="BL31" s="5">
        <v>408</v>
      </c>
      <c r="BM31" s="5">
        <v>0</v>
      </c>
      <c r="BN31" s="5">
        <v>0</v>
      </c>
      <c r="BO31" s="5">
        <v>147</v>
      </c>
      <c r="BP31" s="5">
        <v>5204</v>
      </c>
      <c r="BQ31" s="5">
        <v>8</v>
      </c>
      <c r="BR31" s="5">
        <v>11</v>
      </c>
      <c r="BS31" s="5">
        <v>158</v>
      </c>
      <c r="BT31" s="5">
        <v>2169</v>
      </c>
      <c r="BU31" s="5">
        <v>0</v>
      </c>
      <c r="BV31" s="5">
        <v>247901</v>
      </c>
      <c r="BW31" s="5">
        <v>2</v>
      </c>
      <c r="BX31" s="5">
        <v>1197031</v>
      </c>
      <c r="BY31" s="5">
        <v>224</v>
      </c>
      <c r="BZ31" s="5">
        <v>520642</v>
      </c>
      <c r="CA31" s="5">
        <v>1198</v>
      </c>
      <c r="CB31" s="5">
        <v>17910570</v>
      </c>
      <c r="CC31" s="5">
        <v>58</v>
      </c>
      <c r="CD31" s="5">
        <v>570111</v>
      </c>
      <c r="CE31" s="5">
        <v>577</v>
      </c>
      <c r="CF31" s="5">
        <v>7149467</v>
      </c>
      <c r="CG31" s="5">
        <v>70</v>
      </c>
      <c r="CH31" s="5">
        <v>147</v>
      </c>
      <c r="CI31" s="5">
        <v>166</v>
      </c>
      <c r="CJ31" s="5">
        <v>2</v>
      </c>
      <c r="CK31" s="5">
        <v>1422</v>
      </c>
      <c r="CL31" s="5">
        <v>635</v>
      </c>
      <c r="CM31" s="5">
        <v>383</v>
      </c>
      <c r="CN31" s="5">
        <v>2059</v>
      </c>
      <c r="CO31" s="5" t="s">
        <v>1467</v>
      </c>
      <c r="CQ31" s="5">
        <v>1783100.1318785499</v>
      </c>
      <c r="CR31" s="5">
        <v>1783687.34537474</v>
      </c>
      <c r="CS31" s="5">
        <v>0</v>
      </c>
      <c r="CT31" s="5">
        <v>0</v>
      </c>
      <c r="CU31" s="5">
        <v>2.8710373007433598E-3</v>
      </c>
      <c r="CV31" s="5">
        <v>3.4733585891748802</v>
      </c>
      <c r="CW31" s="5">
        <v>1.2282105401956601E-3</v>
      </c>
      <c r="CX31" s="5">
        <v>4.7547103122610498E-2</v>
      </c>
      <c r="CY31" s="5">
        <v>4.8775313662806102E-2</v>
      </c>
      <c r="CZ31" s="5">
        <v>1.6428267605476999E-3</v>
      </c>
      <c r="DA31" s="5">
        <v>3.4258114860522699</v>
      </c>
      <c r="DB31" s="5">
        <v>3.4274543128128099</v>
      </c>
      <c r="DC31" s="5">
        <v>1827558.8159359</v>
      </c>
      <c r="DD31" s="5">
        <v>1827537.7053633099</v>
      </c>
      <c r="DE31" s="5">
        <v>44417.925580216099</v>
      </c>
      <c r="DF31" s="5">
        <v>43833.926258061801</v>
      </c>
      <c r="DG31" s="5">
        <v>43786.258913662103</v>
      </c>
      <c r="DH31" s="5">
        <v>43552.2960586638</v>
      </c>
      <c r="DI31" s="5">
        <v>87338.554972326005</v>
      </c>
      <c r="DJ31" s="5">
        <v>281.66666655400002</v>
      </c>
      <c r="DK31" s="5">
        <v>281.62737613428999</v>
      </c>
      <c r="DL31" s="5">
        <v>563.29404268829001</v>
      </c>
      <c r="DM31" s="5">
        <v>0</v>
      </c>
      <c r="DN31" s="5">
        <v>0</v>
      </c>
      <c r="DO31" s="5">
        <v>0</v>
      </c>
      <c r="DP31" s="5">
        <v>350</v>
      </c>
      <c r="DQ31" s="5">
        <v>2.82326369282891E-3</v>
      </c>
      <c r="DR31" s="5">
        <v>350.00282326369199</v>
      </c>
      <c r="DS31" s="5">
        <v>24.155606095995601</v>
      </c>
      <c r="DT31" s="5">
        <v>12.9424441991658</v>
      </c>
      <c r="DU31" s="5">
        <v>22.357903485449398</v>
      </c>
      <c r="DV31" s="5">
        <v>9.4556060959956394</v>
      </c>
      <c r="DW31" s="5">
        <v>12.9022973894537</v>
      </c>
      <c r="DX31" s="5">
        <v>14.7</v>
      </c>
      <c r="DY31" s="5">
        <v>4.0146809712027103E-2</v>
      </c>
      <c r="DZ31" s="5">
        <v>14.740146809712</v>
      </c>
      <c r="EA31" s="5">
        <v>16.600000000000001</v>
      </c>
      <c r="EB31" s="5">
        <v>1.79277244494635E-2</v>
      </c>
      <c r="EC31" s="5">
        <v>0</v>
      </c>
      <c r="ED31" s="5">
        <v>0</v>
      </c>
      <c r="EE31" s="5">
        <v>0</v>
      </c>
      <c r="EF31" s="5">
        <v>16.600000000000001</v>
      </c>
      <c r="EG31" s="5">
        <v>1.79277244494635E-2</v>
      </c>
      <c r="EH31" s="5">
        <v>16.617927724449402</v>
      </c>
      <c r="EI31" s="5">
        <v>0</v>
      </c>
      <c r="EJ31" s="5">
        <v>0</v>
      </c>
      <c r="EK31" s="5">
        <v>0.22668889448917101</v>
      </c>
      <c r="EL31" s="5">
        <v>7.7048710280681207E-2</v>
      </c>
      <c r="EM31" s="71">
        <v>9.8978211688693904E-5</v>
      </c>
      <c r="EN31" s="5">
        <v>0</v>
      </c>
      <c r="EO31" s="71">
        <v>2.50314687575929E-19</v>
      </c>
      <c r="EP31" s="5">
        <v>3.72669777074747</v>
      </c>
      <c r="EQ31" s="71">
        <v>9.7014147659640798E-5</v>
      </c>
      <c r="ER31" s="71">
        <v>9.6389856116513295E-5</v>
      </c>
      <c r="ES31" s="5">
        <v>0</v>
      </c>
      <c r="ET31" s="5">
        <v>4.3955333727000001</v>
      </c>
      <c r="EU31" s="71">
        <v>9.8925439463215498E-5</v>
      </c>
      <c r="EV31" s="71">
        <v>9.8804269943242304E-5</v>
      </c>
      <c r="EW31" s="71">
        <v>9.8973696441406704E-5</v>
      </c>
      <c r="EX31" s="71">
        <v>9.8886279696230804E-5</v>
      </c>
      <c r="EY31" s="5">
        <v>0.16832997320036899</v>
      </c>
      <c r="EZ31" s="5">
        <v>0</v>
      </c>
      <c r="FA31" s="5">
        <v>0</v>
      </c>
      <c r="FB31" s="5">
        <v>0</v>
      </c>
      <c r="FC31" s="5">
        <v>0</v>
      </c>
      <c r="FD31" s="71">
        <v>1.07421818107411E-8</v>
      </c>
      <c r="FE31" s="71">
        <v>1.07421818107411E-8</v>
      </c>
      <c r="FF31" s="71">
        <v>1.4239731616072499E-10</v>
      </c>
      <c r="FG31" s="71">
        <v>1.07421818107411E-8</v>
      </c>
      <c r="FH31" s="71">
        <v>1.6790341339500899E-9</v>
      </c>
      <c r="FI31" s="71">
        <v>1.6790341339500899E-9</v>
      </c>
      <c r="FJ31" s="71">
        <v>6.4439495337045195E-10</v>
      </c>
      <c r="FK31" s="5">
        <v>2.26919914049813E-2</v>
      </c>
      <c r="FL31" s="5">
        <v>0</v>
      </c>
      <c r="FM31" s="71">
        <v>-1.6740934136316999E-8</v>
      </c>
      <c r="FN31" s="71">
        <v>1.48649349907047E-9</v>
      </c>
      <c r="FO31" s="71">
        <v>1.82274276353875E-8</v>
      </c>
      <c r="FP31" s="71">
        <v>-8.0081532711646697E-9</v>
      </c>
      <c r="FQ31" s="71">
        <v>3.36518660853935E-9</v>
      </c>
      <c r="FR31" s="71">
        <v>1.1373339879704E-8</v>
      </c>
      <c r="FS31" s="5">
        <v>0.15</v>
      </c>
      <c r="FT31" s="5">
        <v>0</v>
      </c>
      <c r="FU31" s="5">
        <v>0</v>
      </c>
      <c r="FV31" s="5">
        <v>0.22668889448917101</v>
      </c>
      <c r="FW31" s="5">
        <v>7.7048710280681207E-2</v>
      </c>
      <c r="FX31" s="71">
        <v>9.8997643427134395E-5</v>
      </c>
      <c r="FY31" s="71">
        <v>9.8994755825199094E-5</v>
      </c>
      <c r="FZ31" s="5">
        <v>5.67695992406244</v>
      </c>
      <c r="GA31" s="5">
        <v>0.15019796305380101</v>
      </c>
      <c r="GB31" s="71">
        <v>9.8997643427134395E-5</v>
      </c>
      <c r="GC31" s="71">
        <v>9.8994755825199094E-5</v>
      </c>
      <c r="GD31" s="71">
        <v>3.0304724086781299E-17</v>
      </c>
      <c r="GE31" s="5">
        <v>2.0784623665286701</v>
      </c>
      <c r="GF31" s="71">
        <v>9.8950558618998694E-5</v>
      </c>
      <c r="GG31" s="71">
        <v>9.8911979484278504E-5</v>
      </c>
      <c r="GH31" s="71">
        <v>1.13499082036454E-11</v>
      </c>
      <c r="GI31" s="5">
        <v>0.83343232679433299</v>
      </c>
      <c r="GJ31" s="71">
        <v>9.8995003177337798E-5</v>
      </c>
      <c r="GK31" s="71">
        <v>9.8959645758789295E-5</v>
      </c>
      <c r="GL31" s="71">
        <v>9.8716298558620895E-5</v>
      </c>
      <c r="GM31" s="71">
        <v>9.8993794332979905E-5</v>
      </c>
      <c r="GN31" s="5">
        <v>0.416765649752392</v>
      </c>
      <c r="GO31" s="5">
        <v>0</v>
      </c>
      <c r="GP31" s="71">
        <v>9.8983252392492699E-5</v>
      </c>
      <c r="GQ31" s="71">
        <v>9.8393250315353899E-5</v>
      </c>
      <c r="GR31" s="5">
        <v>0</v>
      </c>
      <c r="GS31" s="5">
        <v>9.3583817408008398E-3</v>
      </c>
      <c r="GT31" s="5">
        <v>9.3583817408008398E-3</v>
      </c>
      <c r="GU31" s="5">
        <v>9.3583817408008398E-3</v>
      </c>
      <c r="GV31" s="71">
        <v>8.6418965928869406E-6</v>
      </c>
      <c r="GW31" s="71">
        <v>1.4125274711007599E-6</v>
      </c>
      <c r="GX31" s="71">
        <v>1.4125274711007599E-6</v>
      </c>
      <c r="GY31" s="71">
        <v>5.9711991573507795E-7</v>
      </c>
      <c r="GZ31" s="5">
        <v>0.193000759205499</v>
      </c>
      <c r="HA31" s="5">
        <v>0</v>
      </c>
      <c r="HB31" s="71">
        <v>3.9128303382742101E-5</v>
      </c>
      <c r="HC31" s="71">
        <v>4.0119020615906599E-5</v>
      </c>
      <c r="HD31" s="71">
        <v>9.9071723316450697E-7</v>
      </c>
      <c r="HE31" s="71">
        <v>-1.6479817793542499E-7</v>
      </c>
      <c r="HF31" s="71">
        <v>2.0288352988206299E-7</v>
      </c>
      <c r="HG31" s="71">
        <v>3.6768170781748798E-7</v>
      </c>
      <c r="HH31" s="5">
        <v>0.16619999999999999</v>
      </c>
      <c r="HI31" s="5">
        <v>0</v>
      </c>
      <c r="HJ31" s="5">
        <v>0</v>
      </c>
      <c r="HK31" s="71">
        <v>3.0304724086781299E-17</v>
      </c>
      <c r="HL31" s="5">
        <v>3.72669777074747</v>
      </c>
      <c r="HM31" s="71">
        <v>9.8950558618998694E-5</v>
      </c>
      <c r="HN31" s="71">
        <v>9.8911979484278504E-5</v>
      </c>
      <c r="HO31" s="71">
        <v>1.13499082036454E-11</v>
      </c>
      <c r="HP31" s="5">
        <v>4.3955333727000001</v>
      </c>
      <c r="HQ31" s="71">
        <v>9.8995003177337798E-5</v>
      </c>
      <c r="HR31" s="71">
        <v>9.8959645758789295E-5</v>
      </c>
      <c r="HS31" s="71">
        <v>9.8973696441406704E-5</v>
      </c>
      <c r="HT31" s="71">
        <v>9.8993794332979905E-5</v>
      </c>
      <c r="HU31" s="5">
        <v>0.16832997320036899</v>
      </c>
      <c r="HV31" s="5">
        <v>0</v>
      </c>
      <c r="HW31" s="71">
        <v>9.8983252392492699E-5</v>
      </c>
      <c r="HX31" s="71">
        <v>9.8393250315353899E-5</v>
      </c>
      <c r="HY31" s="5">
        <v>0</v>
      </c>
      <c r="HZ31" s="5">
        <v>9.3583817408008398E-3</v>
      </c>
      <c r="IA31" s="5">
        <v>9.3583817408008398E-3</v>
      </c>
      <c r="IB31" s="5">
        <v>9.3583817408008398E-3</v>
      </c>
      <c r="IC31" s="71">
        <v>8.6418965928869406E-6</v>
      </c>
      <c r="ID31" s="71">
        <v>1.4125274711007599E-6</v>
      </c>
      <c r="IE31" s="71">
        <v>1.4125274711007599E-6</v>
      </c>
      <c r="IF31" s="71">
        <v>5.9711991573507795E-7</v>
      </c>
      <c r="IG31" s="5">
        <v>0.193000759205499</v>
      </c>
      <c r="IH31" s="5">
        <v>0</v>
      </c>
      <c r="II31" s="5">
        <v>7384</v>
      </c>
      <c r="IJ31" s="5">
        <v>4601</v>
      </c>
      <c r="IK31" s="5">
        <v>3542</v>
      </c>
      <c r="IL31" s="5">
        <v>3338</v>
      </c>
      <c r="IM31" s="5">
        <v>204</v>
      </c>
      <c r="IN31" s="5">
        <v>1356</v>
      </c>
      <c r="IO31" s="5">
        <v>1982</v>
      </c>
      <c r="IP31" s="5">
        <v>0</v>
      </c>
      <c r="IQ31" s="5">
        <v>408</v>
      </c>
      <c r="IR31" s="5">
        <v>5204</v>
      </c>
      <c r="IS31" s="5">
        <v>3369</v>
      </c>
      <c r="IT31" s="5">
        <v>17</v>
      </c>
      <c r="IU31" s="5">
        <v>17</v>
      </c>
      <c r="IV31" s="5">
        <v>2180</v>
      </c>
      <c r="IW31" s="5">
        <v>2180</v>
      </c>
      <c r="IX31" s="5">
        <v>0</v>
      </c>
      <c r="IY31" s="5">
        <v>0</v>
      </c>
      <c r="IZ31" s="5">
        <v>0</v>
      </c>
      <c r="JA31" s="71">
        <v>5.0382172162244299E-5</v>
      </c>
      <c r="JB31" s="71">
        <v>2.9160633495450801E-5</v>
      </c>
      <c r="JC31" s="71">
        <v>4.9761868715414403E-5</v>
      </c>
      <c r="JD31" s="71">
        <v>5.0382172162244299E-5</v>
      </c>
      <c r="JE31" s="71">
        <v>2.9154081196747201E-5</v>
      </c>
      <c r="JF31" s="71">
        <v>2.9160633495450801E-5</v>
      </c>
      <c r="JG31" s="5">
        <v>0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1.32558157301363E-3</v>
      </c>
      <c r="JN31" s="5">
        <v>1.3258351992331001E-3</v>
      </c>
      <c r="JO31" s="5">
        <v>4.0625670764060802E-4</v>
      </c>
      <c r="JP31" s="5">
        <v>4.0611828021852901E-4</v>
      </c>
      <c r="JQ31" s="71">
        <v>3.9111562448605802E-5</v>
      </c>
      <c r="JR31" s="71">
        <v>4.0120507109405698E-5</v>
      </c>
      <c r="JS31" s="71">
        <v>1.0089446607998901E-6</v>
      </c>
      <c r="JT31" s="71">
        <v>-1.7280633120658999E-7</v>
      </c>
      <c r="JU31" s="71">
        <v>2.06248716490602E-7</v>
      </c>
      <c r="JV31" s="71">
        <v>3.7905504769719201E-7</v>
      </c>
      <c r="JW31" s="5">
        <v>0.15</v>
      </c>
      <c r="JX31" s="5">
        <v>1762937.98874823</v>
      </c>
      <c r="JY31" s="5">
        <v>3546038.12062679</v>
      </c>
      <c r="JZ31" s="5">
        <v>0</v>
      </c>
      <c r="KA31" s="5">
        <v>0</v>
      </c>
      <c r="KB31" s="5" t="s">
        <v>318</v>
      </c>
      <c r="KC31" s="5">
        <v>0</v>
      </c>
      <c r="KD31" s="5" t="s">
        <v>1468</v>
      </c>
      <c r="KF31" s="5" t="s">
        <v>1469</v>
      </c>
      <c r="KG31" s="5" t="s">
        <v>525</v>
      </c>
      <c r="KH31" s="5" t="s">
        <v>320</v>
      </c>
      <c r="KI31" s="5">
        <v>9</v>
      </c>
      <c r="KL31" s="5">
        <v>1</v>
      </c>
      <c r="KM31" s="5">
        <v>1</v>
      </c>
      <c r="KP31" s="5">
        <v>2</v>
      </c>
      <c r="KW31" s="5" t="s">
        <v>321</v>
      </c>
      <c r="LB31" s="5">
        <v>1</v>
      </c>
      <c r="LC31" s="5" t="s">
        <v>318</v>
      </c>
      <c r="LD31" s="5" t="s">
        <v>322</v>
      </c>
      <c r="LE31" s="5">
        <v>0</v>
      </c>
      <c r="LF31" s="5">
        <v>1</v>
      </c>
      <c r="LG31" s="5">
        <v>1</v>
      </c>
    </row>
    <row r="32" spans="1:319" x14ac:dyDescent="0.2">
      <c r="A32" s="5" t="s">
        <v>528</v>
      </c>
      <c r="B32" s="73" t="s">
        <v>547</v>
      </c>
      <c r="C32" s="5" t="s">
        <v>529</v>
      </c>
      <c r="D32" s="5" t="s">
        <v>351</v>
      </c>
      <c r="E32" s="5">
        <v>122</v>
      </c>
      <c r="F32" s="73" t="s">
        <v>1012</v>
      </c>
      <c r="G32" s="29">
        <v>1017994.50576248</v>
      </c>
      <c r="H32" s="29">
        <v>896987.75214654801</v>
      </c>
      <c r="I32" s="74">
        <v>1017994.50576248</v>
      </c>
      <c r="J32" s="77">
        <v>44643.304166666669</v>
      </c>
      <c r="K32" s="29">
        <v>1017994.50576248</v>
      </c>
      <c r="L32" s="5" t="s">
        <v>462</v>
      </c>
      <c r="M32" s="5">
        <v>1</v>
      </c>
      <c r="N32" s="5" t="s">
        <v>530</v>
      </c>
      <c r="O32" s="5" t="s">
        <v>530</v>
      </c>
      <c r="R32" s="5">
        <v>8488</v>
      </c>
      <c r="S32" s="5">
        <v>3538</v>
      </c>
      <c r="U32" s="5">
        <v>0</v>
      </c>
      <c r="V32" s="5">
        <v>517.84046316146805</v>
      </c>
      <c r="W32" s="5">
        <v>0</v>
      </c>
      <c r="X32" s="5" t="s">
        <v>1643</v>
      </c>
      <c r="AG32" s="5">
        <v>0</v>
      </c>
      <c r="AH32" s="5">
        <v>0</v>
      </c>
      <c r="AL32" s="5">
        <v>3</v>
      </c>
      <c r="AM32" s="5">
        <v>12</v>
      </c>
      <c r="AU32" s="5">
        <v>5574</v>
      </c>
      <c r="AV32" s="5" t="b">
        <v>1</v>
      </c>
      <c r="AW32" s="5">
        <v>0</v>
      </c>
      <c r="AY32" s="5">
        <v>1017994.50576248</v>
      </c>
      <c r="BA32" s="5">
        <v>1017994.50576248</v>
      </c>
      <c r="BB32" s="5">
        <v>0</v>
      </c>
      <c r="BC32" s="5">
        <v>5.4129163663976998</v>
      </c>
      <c r="BD32" s="5">
        <v>1083544.7300563899</v>
      </c>
      <c r="BE32" s="5">
        <v>65501.649974026797</v>
      </c>
      <c r="BF32" s="5">
        <v>32.959453257098097</v>
      </c>
      <c r="BG32" s="5">
        <v>10.201950254381</v>
      </c>
      <c r="BH32" s="5">
        <v>0</v>
      </c>
      <c r="BI32" s="5">
        <v>10</v>
      </c>
      <c r="BJ32" s="5">
        <v>11</v>
      </c>
      <c r="BK32" s="5">
        <v>100</v>
      </c>
      <c r="BL32" s="5">
        <v>399</v>
      </c>
      <c r="BM32" s="5">
        <v>0</v>
      </c>
      <c r="BN32" s="5">
        <v>0</v>
      </c>
      <c r="BO32" s="5">
        <v>78</v>
      </c>
      <c r="BP32" s="5">
        <v>5215</v>
      </c>
      <c r="BQ32" s="5">
        <v>8</v>
      </c>
      <c r="BR32" s="5">
        <v>11</v>
      </c>
      <c r="BS32" s="5">
        <v>94</v>
      </c>
      <c r="BT32" s="5">
        <v>2169</v>
      </c>
      <c r="BU32" s="5">
        <v>0</v>
      </c>
      <c r="BV32" s="5">
        <v>357273</v>
      </c>
      <c r="BW32" s="5">
        <v>1</v>
      </c>
      <c r="BX32" s="5">
        <v>1093107</v>
      </c>
      <c r="BY32" s="5">
        <v>64</v>
      </c>
      <c r="BZ32" s="5">
        <v>275944</v>
      </c>
      <c r="CA32" s="5">
        <v>5150</v>
      </c>
      <c r="CB32" s="5">
        <v>18173370</v>
      </c>
      <c r="CC32" s="5">
        <v>30</v>
      </c>
      <c r="CD32" s="5">
        <v>343094</v>
      </c>
      <c r="CE32" s="5">
        <v>39</v>
      </c>
      <c r="CF32" s="5">
        <v>7367764</v>
      </c>
      <c r="CG32" s="5">
        <v>110</v>
      </c>
      <c r="CH32" s="5">
        <v>78</v>
      </c>
      <c r="CI32" s="5">
        <v>102</v>
      </c>
      <c r="CJ32" s="5">
        <v>1</v>
      </c>
      <c r="CK32" s="5">
        <v>5214</v>
      </c>
      <c r="CL32" s="5">
        <v>69</v>
      </c>
      <c r="CM32" s="5">
        <v>290</v>
      </c>
      <c r="CN32" s="5">
        <v>5284</v>
      </c>
      <c r="CO32" s="5" t="s">
        <v>1195</v>
      </c>
      <c r="CQ32" s="5">
        <v>508553.71371825098</v>
      </c>
      <c r="CR32" s="5">
        <v>509440.792044234</v>
      </c>
      <c r="CS32" s="5">
        <v>0</v>
      </c>
      <c r="CT32" s="5">
        <v>0</v>
      </c>
      <c r="CU32" s="5">
        <v>0.40046125436269298</v>
      </c>
      <c r="CV32" s="5">
        <v>5.0124551120350098</v>
      </c>
      <c r="CW32" s="5">
        <v>0.17445469919033199</v>
      </c>
      <c r="CX32" s="5">
        <v>4.1932225333592097</v>
      </c>
      <c r="CY32" s="5">
        <v>4.3676772325495499</v>
      </c>
      <c r="CZ32" s="5">
        <v>0.22600655517236001</v>
      </c>
      <c r="DA32" s="5">
        <v>0.81923257867579302</v>
      </c>
      <c r="DB32" s="5">
        <v>1.0452391338481499</v>
      </c>
      <c r="DC32" s="5">
        <v>541771.93200739101</v>
      </c>
      <c r="DD32" s="5">
        <v>541772.798048998</v>
      </c>
      <c r="DE32" s="5">
        <v>33184.381338746804</v>
      </c>
      <c r="DF32" s="5">
        <v>32317.268635280001</v>
      </c>
      <c r="DG32" s="5">
        <v>32376.881338849798</v>
      </c>
      <c r="DH32" s="5">
        <v>32059.7992553189</v>
      </c>
      <c r="DI32" s="5">
        <v>64436.680594168698</v>
      </c>
      <c r="DJ32" s="5">
        <v>257.49999989700001</v>
      </c>
      <c r="DK32" s="5">
        <v>257.467966733266</v>
      </c>
      <c r="DL32" s="5">
        <v>514.96796663026601</v>
      </c>
      <c r="DM32" s="5">
        <v>50</v>
      </c>
      <c r="DN32" s="5">
        <v>0</v>
      </c>
      <c r="DO32" s="5">
        <v>50</v>
      </c>
      <c r="DP32" s="5">
        <v>500</v>
      </c>
      <c r="DQ32" s="5">
        <v>1.4132278123233401E-3</v>
      </c>
      <c r="DR32" s="5">
        <v>500.00141322781201</v>
      </c>
      <c r="DS32" s="5">
        <v>23.236489138800302</v>
      </c>
      <c r="DT32" s="5">
        <v>9.7229641182978295</v>
      </c>
      <c r="DU32" s="5">
        <v>25.012081860828999</v>
      </c>
      <c r="DV32" s="5">
        <v>15.436489138800299</v>
      </c>
      <c r="DW32" s="5">
        <v>9.57559272202875</v>
      </c>
      <c r="DX32" s="5">
        <v>7.8</v>
      </c>
      <c r="DY32" s="5">
        <v>0.147371396269078</v>
      </c>
      <c r="DZ32" s="5">
        <v>7.9473713962690704</v>
      </c>
      <c r="EA32" s="5">
        <v>10.199999999999999</v>
      </c>
      <c r="EB32" s="5">
        <v>1.9502543810062101E-3</v>
      </c>
      <c r="EC32" s="5">
        <v>0</v>
      </c>
      <c r="ED32" s="5">
        <v>0</v>
      </c>
      <c r="EE32" s="5">
        <v>0</v>
      </c>
      <c r="EF32" s="5">
        <v>10.199999999999999</v>
      </c>
      <c r="EG32" s="5">
        <v>1.9502543810062101E-3</v>
      </c>
      <c r="EH32" s="5">
        <v>10.201950254381</v>
      </c>
      <c r="EI32" s="5">
        <v>0</v>
      </c>
      <c r="EJ32" s="5">
        <v>0</v>
      </c>
      <c r="EK32" s="5">
        <v>0.38062627167334201</v>
      </c>
      <c r="EL32" s="5">
        <v>8.6509327629857705E-2</v>
      </c>
      <c r="EM32" s="71">
        <v>9.9968503740166498E-5</v>
      </c>
      <c r="EN32" s="5">
        <v>0</v>
      </c>
      <c r="EO32" s="71">
        <v>9.8327341892534502E-5</v>
      </c>
      <c r="EP32" s="5">
        <v>3.3417023234083798</v>
      </c>
      <c r="EQ32" s="71">
        <v>9.6952874225495899E-5</v>
      </c>
      <c r="ER32" s="71">
        <v>9.8327341892534502E-5</v>
      </c>
      <c r="ES32" s="71">
        <v>9.9896817675152597E-5</v>
      </c>
      <c r="ET32" s="5">
        <v>4.2953332326726699</v>
      </c>
      <c r="EU32" s="71">
        <v>9.9930178916157701E-5</v>
      </c>
      <c r="EV32" s="71">
        <v>9.9798884619039298E-5</v>
      </c>
      <c r="EW32" s="71">
        <v>9.9972502870748702E-5</v>
      </c>
      <c r="EX32" s="71">
        <v>9.9981297788542798E-5</v>
      </c>
      <c r="EY32" s="5">
        <v>0.41676634190036399</v>
      </c>
      <c r="EZ32" s="5">
        <v>0</v>
      </c>
      <c r="FA32" s="71">
        <v>9.9675400364484997E-5</v>
      </c>
      <c r="FB32" s="71">
        <v>9.6360267585637803E-5</v>
      </c>
      <c r="FC32" s="5">
        <v>0</v>
      </c>
      <c r="FD32" s="71">
        <v>4.4179754643547398E-7</v>
      </c>
      <c r="FE32" s="71">
        <v>4.4179754643547398E-7</v>
      </c>
      <c r="FF32" s="71">
        <v>1.88815070245595E-8</v>
      </c>
      <c r="FG32" s="71">
        <v>4.4179754643547398E-7</v>
      </c>
      <c r="FH32" s="71">
        <v>1.22488845732959E-7</v>
      </c>
      <c r="FI32" s="71">
        <v>1.22488845732959E-7</v>
      </c>
      <c r="FJ32" s="71">
        <v>8.8824092303596505E-8</v>
      </c>
      <c r="FK32" s="5">
        <v>3.7047348553977497E-2</v>
      </c>
      <c r="FL32" s="5">
        <v>0</v>
      </c>
      <c r="FM32" s="71">
        <v>-2.0487794242973298E-6</v>
      </c>
      <c r="FN32" s="71">
        <v>3.3164961942791499E-7</v>
      </c>
      <c r="FO32" s="71">
        <v>2.3804290437252399E-6</v>
      </c>
      <c r="FP32" s="71">
        <v>-3.45379767592986E-7</v>
      </c>
      <c r="FQ32" s="71">
        <v>8.7403831176419299E-7</v>
      </c>
      <c r="FR32" s="71">
        <v>1.21941807935718E-6</v>
      </c>
      <c r="FS32" s="5">
        <v>0.109999999999999</v>
      </c>
      <c r="FT32" s="5">
        <v>0</v>
      </c>
      <c r="FU32" s="5">
        <v>0</v>
      </c>
      <c r="FV32" s="5">
        <v>0.38062627167334201</v>
      </c>
      <c r="FW32" s="5">
        <v>8.6509327629857705E-2</v>
      </c>
      <c r="FX32" s="71">
        <v>9.9996510414035401E-5</v>
      </c>
      <c r="FY32" s="5">
        <v>0</v>
      </c>
      <c r="FZ32" s="5">
        <v>2.4770007866947901</v>
      </c>
      <c r="GA32" s="5">
        <v>7.3684098107062307E-2</v>
      </c>
      <c r="GB32" s="71">
        <v>9.9996510414035401E-5</v>
      </c>
      <c r="GC32" s="5">
        <v>0</v>
      </c>
      <c r="GD32" s="71">
        <v>9.98567451144616E-5</v>
      </c>
      <c r="GE32" s="5">
        <v>1.7880484688915901</v>
      </c>
      <c r="GF32" s="71">
        <v>9.98567451144616E-5</v>
      </c>
      <c r="GG32" s="71">
        <v>9.9663136042669396E-5</v>
      </c>
      <c r="GH32" s="71">
        <v>9.9972602790063305E-5</v>
      </c>
      <c r="GI32" s="5">
        <v>1.48920371668792</v>
      </c>
      <c r="GJ32" s="71">
        <v>9.9972790809400804E-5</v>
      </c>
      <c r="GK32" s="71">
        <v>9.9953087160369901E-5</v>
      </c>
      <c r="GL32" s="71">
        <v>9.9977028368058996E-5</v>
      </c>
      <c r="GM32" s="71">
        <v>9.9977394402372898E-5</v>
      </c>
      <c r="GN32" s="5">
        <v>0.416766666405606</v>
      </c>
      <c r="GO32" s="71">
        <v>9.9999905606829004E-5</v>
      </c>
      <c r="GP32" s="71">
        <v>9.9851190913602395E-5</v>
      </c>
      <c r="GQ32" s="71">
        <v>9.9951759652050498E-5</v>
      </c>
      <c r="GR32" s="5">
        <v>0</v>
      </c>
      <c r="GS32" s="5">
        <v>8.5619675394757594E-2</v>
      </c>
      <c r="GT32" s="5">
        <v>1.2379953079013E-2</v>
      </c>
      <c r="GU32" s="71">
        <v>3.0996218907120002E-6</v>
      </c>
      <c r="GV32" s="5">
        <v>1.2379953079013E-2</v>
      </c>
      <c r="GW32" s="5">
        <v>8.5619675394757594E-2</v>
      </c>
      <c r="GX32" s="71">
        <v>9.5659280718862697E-7</v>
      </c>
      <c r="GY32" s="5">
        <v>8.5619675394757594E-2</v>
      </c>
      <c r="GZ32" s="5">
        <v>0.18111816802034</v>
      </c>
      <c r="HA32" s="5">
        <v>0</v>
      </c>
      <c r="HB32" s="71">
        <v>-8.5633597290793398E-6</v>
      </c>
      <c r="HC32" s="71">
        <v>6.3371560948124097E-7</v>
      </c>
      <c r="HD32" s="71">
        <v>9.1970753385605907E-6</v>
      </c>
      <c r="HE32" s="71">
        <v>-4.8768720588055803E-5</v>
      </c>
      <c r="HF32" s="71">
        <v>7.7497491619111197E-7</v>
      </c>
      <c r="HG32" s="71">
        <v>4.9543695504246897E-5</v>
      </c>
      <c r="HH32" s="5">
        <v>0.27</v>
      </c>
      <c r="HI32" s="5">
        <v>0</v>
      </c>
      <c r="HJ32" s="5">
        <v>0</v>
      </c>
      <c r="HK32" s="71">
        <v>9.98567451144616E-5</v>
      </c>
      <c r="HL32" s="5">
        <v>3.3417023234083798</v>
      </c>
      <c r="HM32" s="71">
        <v>9.98567451144616E-5</v>
      </c>
      <c r="HN32" s="71">
        <v>9.9663136042669396E-5</v>
      </c>
      <c r="HO32" s="71">
        <v>9.9972602790063305E-5</v>
      </c>
      <c r="HP32" s="5">
        <v>4.2953332326726699</v>
      </c>
      <c r="HQ32" s="71">
        <v>9.9972790809400804E-5</v>
      </c>
      <c r="HR32" s="71">
        <v>9.9953087160369901E-5</v>
      </c>
      <c r="HS32" s="71">
        <v>9.9977028368058996E-5</v>
      </c>
      <c r="HT32" s="71">
        <v>9.9981297788542798E-5</v>
      </c>
      <c r="HU32" s="5">
        <v>0.41676634190036399</v>
      </c>
      <c r="HV32" s="71">
        <v>9.9999905606829004E-5</v>
      </c>
      <c r="HW32" s="71">
        <v>9.9851190913602395E-5</v>
      </c>
      <c r="HX32" s="71">
        <v>9.9951759652050498E-5</v>
      </c>
      <c r="HY32" s="5">
        <v>0</v>
      </c>
      <c r="HZ32" s="5">
        <v>8.5619675394757594E-2</v>
      </c>
      <c r="IA32" s="5">
        <v>1.2379953079013E-2</v>
      </c>
      <c r="IB32" s="71">
        <v>3.0996218907120002E-6</v>
      </c>
      <c r="IC32" s="5">
        <v>1.2379953079013E-2</v>
      </c>
      <c r="ID32" s="5">
        <v>8.5619675394757594E-2</v>
      </c>
      <c r="IE32" s="71">
        <v>9.5659280718862697E-7</v>
      </c>
      <c r="IF32" s="5">
        <v>8.5619675394757594E-2</v>
      </c>
      <c r="IG32" s="5">
        <v>0.18111816802034</v>
      </c>
      <c r="IH32" s="5">
        <v>0</v>
      </c>
      <c r="II32" s="5">
        <v>7395</v>
      </c>
      <c r="IJ32" s="5">
        <v>4601</v>
      </c>
      <c r="IK32" s="5">
        <v>3538</v>
      </c>
      <c r="IL32" s="5">
        <v>3338</v>
      </c>
      <c r="IM32" s="5">
        <v>200</v>
      </c>
      <c r="IN32" s="5">
        <v>1356</v>
      </c>
      <c r="IO32" s="5">
        <v>1982</v>
      </c>
      <c r="IP32" s="5">
        <v>0</v>
      </c>
      <c r="IQ32" s="5">
        <v>410</v>
      </c>
      <c r="IR32" s="5">
        <v>5215</v>
      </c>
      <c r="IS32" s="5">
        <v>3369</v>
      </c>
      <c r="IT32" s="5">
        <v>17</v>
      </c>
      <c r="IU32" s="5">
        <v>17</v>
      </c>
      <c r="IV32" s="5">
        <v>2180</v>
      </c>
      <c r="IW32" s="5">
        <v>2180</v>
      </c>
      <c r="IX32" s="5">
        <v>0</v>
      </c>
      <c r="IY32" s="5">
        <v>0</v>
      </c>
      <c r="IZ32" s="5">
        <v>0</v>
      </c>
      <c r="JA32" s="71">
        <v>4.6331852303183E-5</v>
      </c>
      <c r="JB32" s="71">
        <v>5.4667020220167097E-5</v>
      </c>
      <c r="JC32" s="71">
        <v>4.6331852303183E-5</v>
      </c>
      <c r="JD32" s="71">
        <v>4.55469875642045E-5</v>
      </c>
      <c r="JE32" s="71">
        <v>5.4667020220167097E-5</v>
      </c>
      <c r="JF32" s="71">
        <v>5.4542069445773202E-5</v>
      </c>
      <c r="JG32" s="5">
        <v>0</v>
      </c>
      <c r="JH32" s="5">
        <v>0</v>
      </c>
      <c r="JI32" s="5">
        <v>0</v>
      </c>
      <c r="JJ32" s="5">
        <v>0</v>
      </c>
      <c r="JK32" s="5">
        <v>0</v>
      </c>
      <c r="JL32" s="5">
        <v>0</v>
      </c>
      <c r="JM32" s="5">
        <v>1.3528649884469799E-3</v>
      </c>
      <c r="JN32" s="5">
        <v>1.35318156058123E-3</v>
      </c>
      <c r="JO32" s="5">
        <v>4.2986501805953301E-4</v>
      </c>
      <c r="JP32" s="5">
        <v>4.29858951479741E-4</v>
      </c>
      <c r="JQ32" s="71">
        <v>-1.0612139153376601E-5</v>
      </c>
      <c r="JR32" s="71">
        <v>9.6536522890915601E-7</v>
      </c>
      <c r="JS32" s="71">
        <v>1.15775043822858E-5</v>
      </c>
      <c r="JT32" s="71">
        <v>-4.9114100355648797E-5</v>
      </c>
      <c r="JU32" s="71">
        <v>1.6490132279553001E-6</v>
      </c>
      <c r="JV32" s="71">
        <v>5.0763113583604099E-5</v>
      </c>
      <c r="JW32" s="5">
        <v>0.109999999999999</v>
      </c>
      <c r="JX32" s="5">
        <v>501267.49835601402</v>
      </c>
      <c r="JY32" s="5">
        <v>1009821.21207426</v>
      </c>
      <c r="JZ32" s="5">
        <v>0</v>
      </c>
      <c r="KA32" s="5">
        <v>0</v>
      </c>
      <c r="KB32" s="5" t="s">
        <v>318</v>
      </c>
      <c r="KC32" s="5">
        <v>0</v>
      </c>
      <c r="KD32" s="5" t="s">
        <v>1644</v>
      </c>
      <c r="KF32" s="5" t="s">
        <v>1645</v>
      </c>
      <c r="KG32" s="5" t="s">
        <v>525</v>
      </c>
      <c r="KH32" s="5" t="s">
        <v>320</v>
      </c>
      <c r="KI32" s="5">
        <v>9</v>
      </c>
      <c r="KL32" s="5">
        <v>1</v>
      </c>
      <c r="KM32" s="5">
        <v>1</v>
      </c>
      <c r="KP32" s="5">
        <v>4</v>
      </c>
      <c r="KW32" s="5" t="s">
        <v>321</v>
      </c>
      <c r="LB32" s="5">
        <v>1</v>
      </c>
      <c r="LC32" s="5" t="s">
        <v>318</v>
      </c>
      <c r="LD32" s="5" t="s">
        <v>322</v>
      </c>
      <c r="LE32" s="5">
        <v>0</v>
      </c>
      <c r="LF32" s="5">
        <v>1</v>
      </c>
      <c r="LG32" s="5">
        <v>1</v>
      </c>
    </row>
    <row r="33" spans="1:319" x14ac:dyDescent="0.2">
      <c r="A33" s="5" t="s">
        <v>528</v>
      </c>
      <c r="B33" s="73" t="s">
        <v>547</v>
      </c>
      <c r="C33" s="5" t="s">
        <v>529</v>
      </c>
      <c r="D33" s="5" t="s">
        <v>351</v>
      </c>
      <c r="E33" s="5">
        <v>127</v>
      </c>
      <c r="F33" s="73" t="s">
        <v>1013</v>
      </c>
      <c r="G33" s="29">
        <v>1025857.22067493</v>
      </c>
      <c r="H33" s="29">
        <v>893679.41320814204</v>
      </c>
      <c r="I33" s="74">
        <v>1025857.22067493</v>
      </c>
      <c r="J33" s="77">
        <v>44646.723611111112</v>
      </c>
      <c r="K33" s="29">
        <v>1025857.22067493</v>
      </c>
      <c r="L33" s="5" t="s">
        <v>462</v>
      </c>
      <c r="M33" s="5">
        <v>1</v>
      </c>
      <c r="N33" s="5" t="s">
        <v>530</v>
      </c>
      <c r="O33" s="5" t="s">
        <v>530</v>
      </c>
      <c r="R33" s="5">
        <v>8486</v>
      </c>
      <c r="S33" s="5">
        <v>3538</v>
      </c>
      <c r="U33" s="5">
        <v>0</v>
      </c>
      <c r="V33" s="5">
        <v>461.643555402755</v>
      </c>
      <c r="W33" s="5">
        <v>0</v>
      </c>
      <c r="X33" s="5" t="s">
        <v>1248</v>
      </c>
      <c r="AG33" s="5">
        <v>0</v>
      </c>
      <c r="AH33" s="5">
        <v>0</v>
      </c>
      <c r="AL33" s="5">
        <v>1</v>
      </c>
      <c r="AM33" s="5">
        <v>9</v>
      </c>
      <c r="AU33" s="5">
        <v>3928</v>
      </c>
      <c r="AV33" s="5" t="b">
        <v>1</v>
      </c>
      <c r="AW33" s="5">
        <v>0</v>
      </c>
      <c r="AY33" s="5">
        <v>1025857.22067493</v>
      </c>
      <c r="BA33" s="5">
        <v>1025857.22067493</v>
      </c>
      <c r="BB33" s="5">
        <v>0</v>
      </c>
      <c r="BC33" s="5">
        <v>1.51739157323392</v>
      </c>
      <c r="BD33" s="5">
        <v>1091982.3925089799</v>
      </c>
      <c r="BE33" s="5">
        <v>66092.936767516003</v>
      </c>
      <c r="BF33" s="5">
        <v>18.616148673545499</v>
      </c>
      <c r="BG33" s="5">
        <v>12.1015262860373</v>
      </c>
      <c r="BH33" s="5">
        <v>0</v>
      </c>
      <c r="BI33" s="5">
        <v>10</v>
      </c>
      <c r="BJ33" s="5">
        <v>11</v>
      </c>
      <c r="BK33" s="5">
        <v>98</v>
      </c>
      <c r="BL33" s="5">
        <v>399</v>
      </c>
      <c r="BM33" s="5">
        <v>0</v>
      </c>
      <c r="BN33" s="5">
        <v>0</v>
      </c>
      <c r="BO33" s="5">
        <v>95</v>
      </c>
      <c r="BP33" s="5">
        <v>5212</v>
      </c>
      <c r="BQ33" s="5">
        <v>8</v>
      </c>
      <c r="BR33" s="5">
        <v>11</v>
      </c>
      <c r="BS33" s="5">
        <v>113</v>
      </c>
      <c r="BT33" s="5">
        <v>2169</v>
      </c>
      <c r="BU33" s="5">
        <v>0</v>
      </c>
      <c r="BV33" s="5">
        <v>350199</v>
      </c>
      <c r="BW33" s="5">
        <v>3</v>
      </c>
      <c r="BX33" s="5">
        <v>1100181</v>
      </c>
      <c r="BY33" s="5">
        <v>105</v>
      </c>
      <c r="BZ33" s="5">
        <v>336081</v>
      </c>
      <c r="CA33" s="5">
        <v>3442</v>
      </c>
      <c r="CB33" s="5">
        <v>18102619</v>
      </c>
      <c r="CC33" s="5">
        <v>30</v>
      </c>
      <c r="CD33" s="5">
        <v>410297</v>
      </c>
      <c r="CE33" s="5">
        <v>24</v>
      </c>
      <c r="CF33" s="5">
        <v>7300561</v>
      </c>
      <c r="CG33" s="5">
        <v>108</v>
      </c>
      <c r="CH33" s="5">
        <v>95</v>
      </c>
      <c r="CI33" s="5">
        <v>121</v>
      </c>
      <c r="CJ33" s="5">
        <v>3</v>
      </c>
      <c r="CK33" s="5">
        <v>3547</v>
      </c>
      <c r="CL33" s="5">
        <v>54</v>
      </c>
      <c r="CM33" s="5">
        <v>324</v>
      </c>
      <c r="CN33" s="5">
        <v>3604</v>
      </c>
      <c r="CO33" s="5" t="s">
        <v>1249</v>
      </c>
      <c r="CP33" s="5">
        <v>1022676.43875417</v>
      </c>
      <c r="CQ33" s="5">
        <v>512464.59456995799</v>
      </c>
      <c r="CR33" s="5">
        <v>513392.62610497401</v>
      </c>
      <c r="CS33" s="5">
        <v>0</v>
      </c>
      <c r="CT33" s="5">
        <v>0</v>
      </c>
      <c r="CU33" s="5">
        <v>0.71431997753142396</v>
      </c>
      <c r="CV33" s="5">
        <v>0.80307159570249598</v>
      </c>
      <c r="CW33" s="5">
        <v>0.27350086706916199</v>
      </c>
      <c r="CX33" s="5">
        <v>0.100747032147451</v>
      </c>
      <c r="CY33" s="5">
        <v>0.374247899216614</v>
      </c>
      <c r="CZ33" s="5">
        <v>0.44081911046226102</v>
      </c>
      <c r="DA33" s="5">
        <v>0.70232456355504502</v>
      </c>
      <c r="DB33" s="5">
        <v>1.1431436740173</v>
      </c>
      <c r="DC33" s="5">
        <v>545991.31372801505</v>
      </c>
      <c r="DD33" s="5">
        <v>545991.078780966</v>
      </c>
      <c r="DE33" s="5">
        <v>33500.377337471196</v>
      </c>
      <c r="DF33" s="5">
        <v>32592.559430044701</v>
      </c>
      <c r="DG33" s="5">
        <v>32701.2106709082</v>
      </c>
      <c r="DH33" s="5">
        <v>32333.421499113902</v>
      </c>
      <c r="DI33" s="5">
        <v>65034.632170022101</v>
      </c>
      <c r="DJ33" s="5">
        <v>259.16666656299998</v>
      </c>
      <c r="DK33" s="5">
        <v>259.13369124739199</v>
      </c>
      <c r="DL33" s="5">
        <v>518.30035781039203</v>
      </c>
      <c r="DM33" s="5">
        <v>50</v>
      </c>
      <c r="DN33" s="5">
        <v>0</v>
      </c>
      <c r="DO33" s="5">
        <v>50</v>
      </c>
      <c r="DP33" s="5">
        <v>490</v>
      </c>
      <c r="DQ33" s="5">
        <v>4.2396834369700298E-3</v>
      </c>
      <c r="DR33" s="5">
        <v>490.00423968343699</v>
      </c>
      <c r="DS33" s="5">
        <v>13.5275006082465</v>
      </c>
      <c r="DT33" s="5">
        <v>5.0886480652989903</v>
      </c>
      <c r="DU33" s="5">
        <v>9.0158942925393308</v>
      </c>
      <c r="DV33" s="5">
        <v>4.0275006082465596</v>
      </c>
      <c r="DW33" s="5">
        <v>4.9883936842927703</v>
      </c>
      <c r="DX33" s="5">
        <v>9.5</v>
      </c>
      <c r="DY33" s="5">
        <v>0.100254381006218</v>
      </c>
      <c r="DZ33" s="5">
        <v>9.6002543810062093</v>
      </c>
      <c r="EA33" s="5">
        <v>12.1</v>
      </c>
      <c r="EB33" s="5">
        <v>1.5262860373092099E-3</v>
      </c>
      <c r="EC33" s="5">
        <v>0</v>
      </c>
      <c r="ED33" s="5">
        <v>0</v>
      </c>
      <c r="EE33" s="5">
        <v>0</v>
      </c>
      <c r="EF33" s="5">
        <v>12.1</v>
      </c>
      <c r="EG33" s="5">
        <v>1.5262860373092099E-3</v>
      </c>
      <c r="EH33" s="5">
        <v>12.1015262860373</v>
      </c>
      <c r="EI33" s="5">
        <v>0</v>
      </c>
      <c r="EJ33" s="5">
        <v>0</v>
      </c>
      <c r="EK33" s="5">
        <v>0.358425029355116</v>
      </c>
      <c r="EL33" s="5">
        <v>6.8646931073644196E-2</v>
      </c>
      <c r="EM33" s="71">
        <v>9.9965292973402899E-5</v>
      </c>
      <c r="EN33" s="5">
        <v>0</v>
      </c>
      <c r="EO33" s="71">
        <v>3.8942323580650498E-18</v>
      </c>
      <c r="EP33" s="5">
        <v>8.7581877675239603</v>
      </c>
      <c r="EQ33" s="71">
        <v>8.7846445194688595E-5</v>
      </c>
      <c r="ER33" s="71">
        <v>9.8050765015261695E-5</v>
      </c>
      <c r="ES33" s="5">
        <v>0</v>
      </c>
      <c r="ET33" s="5">
        <v>5.0958333768999999</v>
      </c>
      <c r="EU33" s="71">
        <v>9.9930062004871507E-5</v>
      </c>
      <c r="EV33" s="71">
        <v>9.97845046962998E-5</v>
      </c>
      <c r="EW33" s="71">
        <v>9.9971882105753807E-5</v>
      </c>
      <c r="EX33" s="71">
        <v>9.9982046763979996E-5</v>
      </c>
      <c r="EY33" s="5">
        <v>0.14514147129264299</v>
      </c>
      <c r="EZ33" s="5">
        <v>0</v>
      </c>
      <c r="FA33" s="5">
        <v>0</v>
      </c>
      <c r="FB33" s="5">
        <v>0</v>
      </c>
      <c r="FC33" s="5">
        <v>0</v>
      </c>
      <c r="FD33" s="71">
        <v>5.3020107909640402E-7</v>
      </c>
      <c r="FE33" s="71">
        <v>5.3020107909640402E-7</v>
      </c>
      <c r="FF33" s="71">
        <v>4.9474740304589198E-8</v>
      </c>
      <c r="FG33" s="71">
        <v>5.3020107909640402E-7</v>
      </c>
      <c r="FH33" s="71">
        <v>1.3675599164208999E-7</v>
      </c>
      <c r="FI33" s="71">
        <v>1.3675599164208999E-7</v>
      </c>
      <c r="FJ33" s="71">
        <v>7.6085769240563597E-8</v>
      </c>
      <c r="FK33" s="5">
        <v>9.66446226289208E-3</v>
      </c>
      <c r="FL33" s="5">
        <v>0</v>
      </c>
      <c r="FM33" s="71">
        <v>-4.2495838155790404E-6</v>
      </c>
      <c r="FN33" s="71">
        <v>5.20122756042011E-7</v>
      </c>
      <c r="FO33" s="71">
        <v>4.7697065716210501E-6</v>
      </c>
      <c r="FP33" s="71">
        <v>-7.7715093537049396E-7</v>
      </c>
      <c r="FQ33" s="71">
        <v>1.25242973538613E-6</v>
      </c>
      <c r="FR33" s="71">
        <v>2.0295806707566198E-6</v>
      </c>
      <c r="FS33" s="5">
        <v>8.3199999999999996E-2</v>
      </c>
      <c r="FT33" s="5">
        <v>0</v>
      </c>
      <c r="FU33" s="5">
        <v>0</v>
      </c>
      <c r="FV33" s="5">
        <v>0.358425029355116</v>
      </c>
      <c r="FW33" s="5">
        <v>6.8646931073644196E-2</v>
      </c>
      <c r="FX33" s="71">
        <v>9.9998616070573395E-5</v>
      </c>
      <c r="FY33" s="71">
        <v>9.9995266139463095E-5</v>
      </c>
      <c r="FZ33" s="5">
        <v>5.8369207756186796</v>
      </c>
      <c r="GA33" s="5">
        <v>0.14993804331571101</v>
      </c>
      <c r="GB33" s="71">
        <v>9.9998616070573395E-5</v>
      </c>
      <c r="GC33" s="71">
        <v>9.9995266139463095E-5</v>
      </c>
      <c r="GD33" s="71">
        <v>8.6620309439110202E-16</v>
      </c>
      <c r="GE33" s="5">
        <v>1.2215712288995699</v>
      </c>
      <c r="GF33" s="71">
        <v>9.9545623281583798E-5</v>
      </c>
      <c r="GG33" s="71">
        <v>9.9562145738189806E-5</v>
      </c>
      <c r="GH33" s="5">
        <v>0</v>
      </c>
      <c r="GI33" s="5">
        <v>0.83343330420434603</v>
      </c>
      <c r="GJ33" s="71">
        <v>9.9949541280064296E-5</v>
      </c>
      <c r="GK33" s="71">
        <v>9.9944510141391997E-5</v>
      </c>
      <c r="GL33" s="71">
        <v>9.9759836359680694E-5</v>
      </c>
      <c r="GM33" s="71">
        <v>9.99712043467937E-5</v>
      </c>
      <c r="GN33" s="5">
        <v>0.24217299157823</v>
      </c>
      <c r="GO33" s="5">
        <v>0</v>
      </c>
      <c r="GP33" s="5">
        <v>0</v>
      </c>
      <c r="GQ33" s="71">
        <v>9.5273713570875803E-5</v>
      </c>
      <c r="GR33" s="5">
        <v>0</v>
      </c>
      <c r="GS33" s="5">
        <v>1.0367148455884099E-2</v>
      </c>
      <c r="GT33" s="5">
        <v>1.0367148455884099E-2</v>
      </c>
      <c r="GU33" s="5">
        <v>1.0367148455884099E-2</v>
      </c>
      <c r="GV33" s="71">
        <v>6.1994968067746702E-6</v>
      </c>
      <c r="GW33" s="71">
        <v>1.58070070943594E-6</v>
      </c>
      <c r="GX33" s="71">
        <v>1.58070070943594E-6</v>
      </c>
      <c r="GY33" s="71">
        <v>6.6026939737895397E-7</v>
      </c>
      <c r="GZ33" s="5">
        <v>4.7734753526804799E-2</v>
      </c>
      <c r="HA33" s="5">
        <v>0</v>
      </c>
      <c r="HB33" s="71">
        <v>4.8962778186731403E-6</v>
      </c>
      <c r="HC33" s="71">
        <v>6.6620862923524199E-6</v>
      </c>
      <c r="HD33" s="71">
        <v>1.7658084736792701E-6</v>
      </c>
      <c r="HE33" s="71">
        <v>-2.8674952274977801E-7</v>
      </c>
      <c r="HF33" s="71">
        <v>4.6110743175161101E-7</v>
      </c>
      <c r="HG33" s="71">
        <v>7.4785695450138897E-7</v>
      </c>
      <c r="HH33" s="5">
        <v>0.17319999999999999</v>
      </c>
      <c r="HI33" s="5">
        <v>0</v>
      </c>
      <c r="HJ33" s="5">
        <v>0</v>
      </c>
      <c r="HK33" s="71">
        <v>8.6620309439110202E-16</v>
      </c>
      <c r="HL33" s="5">
        <v>8.7581877675239603</v>
      </c>
      <c r="HM33" s="71">
        <v>9.9545623281583798E-5</v>
      </c>
      <c r="HN33" s="71">
        <v>9.9562145738189806E-5</v>
      </c>
      <c r="HO33" s="5">
        <v>0</v>
      </c>
      <c r="HP33" s="5">
        <v>5.0958333768999999</v>
      </c>
      <c r="HQ33" s="71">
        <v>9.9949541280064296E-5</v>
      </c>
      <c r="HR33" s="71">
        <v>9.9944510141391997E-5</v>
      </c>
      <c r="HS33" s="71">
        <v>9.9971882105753807E-5</v>
      </c>
      <c r="HT33" s="71">
        <v>9.9982046763979996E-5</v>
      </c>
      <c r="HU33" s="5">
        <v>0.14514147129264299</v>
      </c>
      <c r="HV33" s="5">
        <v>0</v>
      </c>
      <c r="HW33" s="5">
        <v>0</v>
      </c>
      <c r="HX33" s="71">
        <v>9.5273713570875803E-5</v>
      </c>
      <c r="HY33" s="5">
        <v>0</v>
      </c>
      <c r="HZ33" s="5">
        <v>1.0367148455884099E-2</v>
      </c>
      <c r="IA33" s="5">
        <v>1.0367148455884099E-2</v>
      </c>
      <c r="IB33" s="5">
        <v>1.0367148455884099E-2</v>
      </c>
      <c r="IC33" s="71">
        <v>6.1994968067746702E-6</v>
      </c>
      <c r="ID33" s="71">
        <v>1.58070070943594E-6</v>
      </c>
      <c r="IE33" s="71">
        <v>1.58070070943594E-6</v>
      </c>
      <c r="IF33" s="71">
        <v>6.6026939737895397E-7</v>
      </c>
      <c r="IG33" s="5">
        <v>4.7734753526804799E-2</v>
      </c>
      <c r="IH33" s="5">
        <v>0</v>
      </c>
      <c r="II33" s="5">
        <v>7392</v>
      </c>
      <c r="IJ33" s="5">
        <v>4601</v>
      </c>
      <c r="IK33" s="5">
        <v>3538</v>
      </c>
      <c r="IL33" s="5">
        <v>3338</v>
      </c>
      <c r="IM33" s="5">
        <v>200</v>
      </c>
      <c r="IN33" s="5">
        <v>1356</v>
      </c>
      <c r="IO33" s="5">
        <v>1982</v>
      </c>
      <c r="IP33" s="5">
        <v>0</v>
      </c>
      <c r="IQ33" s="5">
        <v>410</v>
      </c>
      <c r="IR33" s="5">
        <v>5212</v>
      </c>
      <c r="IS33" s="5">
        <v>3369</v>
      </c>
      <c r="IT33" s="5">
        <v>17</v>
      </c>
      <c r="IU33" s="5">
        <v>17</v>
      </c>
      <c r="IV33" s="5">
        <v>2180</v>
      </c>
      <c r="IW33" s="5">
        <v>2180</v>
      </c>
      <c r="IX33" s="5">
        <v>0</v>
      </c>
      <c r="IY33" s="5">
        <v>0</v>
      </c>
      <c r="IZ33" s="5">
        <v>0</v>
      </c>
      <c r="JA33" s="71">
        <v>7.0985207244689196E-5</v>
      </c>
      <c r="JB33" s="71">
        <v>2.2288862366215402E-5</v>
      </c>
      <c r="JC33" s="71">
        <v>7.0985207244689196E-5</v>
      </c>
      <c r="JD33" s="71">
        <v>6.6493856652804996E-5</v>
      </c>
      <c r="JE33" s="71">
        <v>2.2288862366215402E-5</v>
      </c>
      <c r="JF33" s="71">
        <v>2.2042994696436201E-5</v>
      </c>
      <c r="JG33" s="5">
        <v>0</v>
      </c>
      <c r="JH33" s="5">
        <v>0</v>
      </c>
      <c r="JI33" s="5">
        <v>0</v>
      </c>
      <c r="JJ33" s="5">
        <v>0</v>
      </c>
      <c r="JK33" s="5">
        <v>0</v>
      </c>
      <c r="JL33" s="5">
        <v>0</v>
      </c>
      <c r="JM33" s="5">
        <v>1.3852670198337301E-3</v>
      </c>
      <c r="JN33" s="5">
        <v>1.3857202126804501E-3</v>
      </c>
      <c r="JO33" s="5">
        <v>4.4374754801852301E-4</v>
      </c>
      <c r="JP33" s="5">
        <v>4.4373001573891802E-4</v>
      </c>
      <c r="JQ33" s="71">
        <v>6.4669400309410297E-7</v>
      </c>
      <c r="JR33" s="71">
        <v>7.1822090483944296E-6</v>
      </c>
      <c r="JS33" s="71">
        <v>6.5355150453003297E-6</v>
      </c>
      <c r="JT33" s="71">
        <v>-1.0639004581202701E-6</v>
      </c>
      <c r="JU33" s="71">
        <v>1.7135371671377401E-6</v>
      </c>
      <c r="JV33" s="71">
        <v>2.7774376252580099E-6</v>
      </c>
      <c r="JW33" s="5">
        <v>8.3199999999999996E-2</v>
      </c>
      <c r="JX33" s="5">
        <v>510512.29268421797</v>
      </c>
      <c r="JY33" s="5">
        <v>1022976.88725417</v>
      </c>
      <c r="JZ33" s="5">
        <v>0</v>
      </c>
      <c r="KA33" s="5">
        <v>0</v>
      </c>
      <c r="KB33" s="5" t="s">
        <v>318</v>
      </c>
      <c r="KC33" s="5">
        <v>0</v>
      </c>
      <c r="KD33" s="5" t="s">
        <v>1250</v>
      </c>
      <c r="KF33" s="5" t="s">
        <v>1251</v>
      </c>
      <c r="KG33" s="5" t="s">
        <v>525</v>
      </c>
      <c r="KH33" s="5" t="s">
        <v>320</v>
      </c>
      <c r="KI33" s="5">
        <v>9</v>
      </c>
      <c r="KL33" s="5">
        <v>1</v>
      </c>
      <c r="KM33" s="5">
        <v>1</v>
      </c>
      <c r="KP33" s="5">
        <v>2</v>
      </c>
      <c r="KW33" s="5" t="s">
        <v>321</v>
      </c>
      <c r="LB33" s="5">
        <v>1</v>
      </c>
      <c r="LC33" s="5" t="s">
        <v>318</v>
      </c>
      <c r="LD33" s="5" t="s">
        <v>322</v>
      </c>
      <c r="LE33" s="5">
        <v>0</v>
      </c>
      <c r="LF33" s="5">
        <v>1</v>
      </c>
      <c r="LG33" s="5">
        <v>1</v>
      </c>
    </row>
    <row r="34" spans="1:319" x14ac:dyDescent="0.2">
      <c r="A34" s="5" t="s">
        <v>528</v>
      </c>
      <c r="B34" s="73" t="s">
        <v>547</v>
      </c>
      <c r="C34" s="5" t="s">
        <v>529</v>
      </c>
      <c r="D34" s="5" t="s">
        <v>353</v>
      </c>
      <c r="E34" s="5">
        <v>9</v>
      </c>
      <c r="F34" s="73" t="s">
        <v>1014</v>
      </c>
      <c r="G34" s="29">
        <v>4768289.3929829104</v>
      </c>
      <c r="H34" s="29">
        <v>2518347.8088946198</v>
      </c>
      <c r="I34" s="74">
        <v>4768289.3929829104</v>
      </c>
      <c r="J34" s="77">
        <v>44772.603472222225</v>
      </c>
      <c r="K34" s="29">
        <v>4768289.3929829104</v>
      </c>
      <c r="L34" s="5" t="s">
        <v>462</v>
      </c>
      <c r="M34" s="5">
        <v>1</v>
      </c>
      <c r="N34" s="5" t="s">
        <v>530</v>
      </c>
      <c r="O34" s="5" t="s">
        <v>530</v>
      </c>
      <c r="R34" s="5">
        <v>1800</v>
      </c>
      <c r="S34" s="5">
        <v>160</v>
      </c>
      <c r="U34" s="5">
        <v>0</v>
      </c>
      <c r="V34" s="5">
        <v>20.3325967788696</v>
      </c>
      <c r="W34" s="5">
        <v>0</v>
      </c>
      <c r="X34" s="5" t="s">
        <v>1470</v>
      </c>
      <c r="AG34" s="5">
        <v>0</v>
      </c>
      <c r="AH34" s="5">
        <v>0</v>
      </c>
      <c r="AL34" s="5">
        <v>1</v>
      </c>
      <c r="AM34" s="5">
        <v>11</v>
      </c>
      <c r="AU34" s="5">
        <v>170</v>
      </c>
      <c r="AV34" s="5" t="b">
        <v>1</v>
      </c>
      <c r="AW34" s="5">
        <v>0</v>
      </c>
      <c r="AY34" s="5">
        <v>4768289.3929829104</v>
      </c>
      <c r="BA34" s="5">
        <v>4768289.3929829104</v>
      </c>
      <c r="BB34" s="5">
        <v>0</v>
      </c>
      <c r="BC34" s="5">
        <v>0.108244461589969</v>
      </c>
      <c r="BD34" s="5">
        <v>5095660.21039919</v>
      </c>
      <c r="BE34" s="5">
        <v>327301.16616445902</v>
      </c>
      <c r="BF34" s="5">
        <v>69.543007357323802</v>
      </c>
      <c r="BG34" s="5">
        <v>0</v>
      </c>
      <c r="BH34" s="5">
        <v>0</v>
      </c>
      <c r="BI34" s="5">
        <v>5</v>
      </c>
      <c r="BJ34" s="5">
        <v>19</v>
      </c>
      <c r="BK34" s="5">
        <v>165</v>
      </c>
      <c r="BL34" s="5">
        <v>362</v>
      </c>
      <c r="BM34" s="5">
        <v>0</v>
      </c>
      <c r="BN34" s="5">
        <v>20</v>
      </c>
      <c r="BO34" s="5">
        <v>0</v>
      </c>
      <c r="BP34" s="5">
        <v>4900</v>
      </c>
      <c r="BQ34" s="5">
        <v>0</v>
      </c>
      <c r="BR34" s="5">
        <v>0</v>
      </c>
      <c r="BS34" s="5">
        <v>0</v>
      </c>
      <c r="BT34" s="5">
        <v>3086</v>
      </c>
      <c r="BU34" s="5">
        <v>0</v>
      </c>
      <c r="BV34" s="5">
        <v>13920</v>
      </c>
      <c r="BW34" s="5">
        <v>0</v>
      </c>
      <c r="BX34" s="5">
        <v>25920</v>
      </c>
      <c r="BY34" s="5">
        <v>0</v>
      </c>
      <c r="BZ34" s="5">
        <v>3199</v>
      </c>
      <c r="CA34" s="5">
        <v>0</v>
      </c>
      <c r="CB34" s="5">
        <v>783859</v>
      </c>
      <c r="CC34" s="5">
        <v>0</v>
      </c>
      <c r="CD34" s="5">
        <v>0</v>
      </c>
      <c r="CE34" s="5">
        <v>0</v>
      </c>
      <c r="CF34" s="5">
        <v>493745</v>
      </c>
      <c r="CG34" s="5">
        <v>170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170</v>
      </c>
      <c r="CN34" s="5">
        <v>0</v>
      </c>
      <c r="CO34" s="5" t="s">
        <v>1471</v>
      </c>
      <c r="CQ34" s="5">
        <v>2382279.5357151199</v>
      </c>
      <c r="CR34" s="5">
        <v>2386009.8572677802</v>
      </c>
      <c r="CS34" s="5">
        <v>0</v>
      </c>
      <c r="CT34" s="5">
        <v>0</v>
      </c>
      <c r="CU34" s="5">
        <v>2.2614075676908501E-3</v>
      </c>
      <c r="CV34" s="5">
        <v>0.10598305402227801</v>
      </c>
      <c r="CW34" s="5">
        <v>1.34882014167312E-3</v>
      </c>
      <c r="CX34" s="5">
        <v>3.3026856771480997E-2</v>
      </c>
      <c r="CY34" s="5">
        <v>3.4375676913154102E-2</v>
      </c>
      <c r="CZ34" s="5">
        <v>9.1258742601773397E-4</v>
      </c>
      <c r="DA34" s="5">
        <v>7.2956197250797203E-2</v>
      </c>
      <c r="DB34" s="5">
        <v>7.3868784676814903E-2</v>
      </c>
      <c r="DC34" s="5">
        <v>2547921.8139179801</v>
      </c>
      <c r="DD34" s="5">
        <v>2547738.3964812099</v>
      </c>
      <c r="DE34" s="5">
        <v>165609.14960474501</v>
      </c>
      <c r="DF34" s="5">
        <v>161692.016559713</v>
      </c>
      <c r="DG34" s="5">
        <v>34561.257298411801</v>
      </c>
      <c r="DH34" s="5">
        <v>30821.462084598301</v>
      </c>
      <c r="DI34" s="5">
        <v>65382.719383010102</v>
      </c>
      <c r="DJ34" s="5">
        <v>131047.892306334</v>
      </c>
      <c r="DK34" s="5">
        <v>130870.554475115</v>
      </c>
      <c r="DL34" s="5">
        <v>261918.44678144899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33.1263367016019</v>
      </c>
      <c r="DT34" s="5">
        <v>36.416670655721902</v>
      </c>
      <c r="DU34" s="5">
        <v>69.543007357323802</v>
      </c>
      <c r="DV34" s="5">
        <v>33.1263367016019</v>
      </c>
      <c r="DW34" s="5">
        <v>36.416670655721902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1.7562437940856801</v>
      </c>
      <c r="EL34" s="5">
        <v>0.154879805771862</v>
      </c>
      <c r="EM34" s="71">
        <v>9.9991081703443204E-5</v>
      </c>
      <c r="EN34" s="5">
        <v>0</v>
      </c>
      <c r="EO34" s="71">
        <v>4.36347378227741E-21</v>
      </c>
      <c r="EP34" s="5">
        <v>2.4899472855903202</v>
      </c>
      <c r="EQ34" s="71">
        <v>9.9677394488129E-5</v>
      </c>
      <c r="ER34" s="71">
        <v>9.9121979778120305E-5</v>
      </c>
      <c r="ES34" s="5">
        <v>0</v>
      </c>
      <c r="ET34" s="5">
        <v>3.1407099999999999</v>
      </c>
      <c r="EU34" s="71">
        <v>9.9981330989235007E-5</v>
      </c>
      <c r="EV34" s="5">
        <v>0</v>
      </c>
      <c r="EW34" s="71">
        <v>9.9950672916515604E-5</v>
      </c>
      <c r="EX34" s="71">
        <v>9.9990267179939004E-5</v>
      </c>
      <c r="EY34" s="5">
        <v>0.342885952855223</v>
      </c>
      <c r="EZ34" s="5">
        <v>0</v>
      </c>
      <c r="FA34" s="5">
        <v>0</v>
      </c>
      <c r="FB34" s="5">
        <v>0</v>
      </c>
      <c r="FC34" s="5">
        <v>0</v>
      </c>
      <c r="FD34" s="71">
        <v>6.7135630388293001E-11</v>
      </c>
      <c r="FE34" s="71">
        <v>6.7135630388293001E-11</v>
      </c>
      <c r="FF34" s="71">
        <v>6.7135630388293001E-11</v>
      </c>
      <c r="FG34" s="71">
        <v>6.5980998442682903E-11</v>
      </c>
      <c r="FH34" s="71">
        <v>1.07396314064089E-11</v>
      </c>
      <c r="FI34" s="71">
        <v>7.2761519032127305E-12</v>
      </c>
      <c r="FJ34" s="71">
        <v>1.07396314064089E-11</v>
      </c>
      <c r="FK34" s="5">
        <v>7.9500725642012604E-2</v>
      </c>
      <c r="FL34" s="5">
        <v>0</v>
      </c>
      <c r="FM34" s="71">
        <v>-5.7567350329120002E-11</v>
      </c>
      <c r="FN34" s="71">
        <v>5.4467627831276798E-9</v>
      </c>
      <c r="FO34" s="71">
        <v>5.5043301334567999E-9</v>
      </c>
      <c r="FP34" s="71">
        <v>-1.5737375287042801E-8</v>
      </c>
      <c r="FQ34" s="71">
        <v>2.2426557833021801E-10</v>
      </c>
      <c r="FR34" s="71">
        <v>1.5961640865372999E-8</v>
      </c>
      <c r="FS34" s="5">
        <v>2.25</v>
      </c>
      <c r="FT34" s="5">
        <v>0</v>
      </c>
      <c r="FU34" s="5">
        <v>0.13749999999999901</v>
      </c>
      <c r="FV34" s="5">
        <v>1.7562437940856801</v>
      </c>
      <c r="FW34" s="5">
        <v>0.154879805771862</v>
      </c>
      <c r="FX34" s="71">
        <v>9.9993958658339794E-5</v>
      </c>
      <c r="FY34" s="5">
        <v>0</v>
      </c>
      <c r="FZ34" s="5">
        <v>2.1119609392353702</v>
      </c>
      <c r="GA34" s="5">
        <v>0.14606387949594299</v>
      </c>
      <c r="GB34" s="71">
        <v>9.9993958658339794E-5</v>
      </c>
      <c r="GC34" s="5">
        <v>0</v>
      </c>
      <c r="GD34" s="71">
        <v>2.12754998062493E-17</v>
      </c>
      <c r="GE34" s="5">
        <v>1.07703095275687</v>
      </c>
      <c r="GF34" s="71">
        <v>9.9634947962501304E-5</v>
      </c>
      <c r="GG34" s="71">
        <v>9.94815858886451E-5</v>
      </c>
      <c r="GH34" s="5">
        <v>0</v>
      </c>
      <c r="GI34" s="5">
        <v>1.8609468976718</v>
      </c>
      <c r="GJ34" s="71">
        <v>9.9982786848196102E-5</v>
      </c>
      <c r="GK34" s="5">
        <v>0</v>
      </c>
      <c r="GL34" s="71">
        <v>9.9881126008394204E-5</v>
      </c>
      <c r="GM34" s="5">
        <v>0</v>
      </c>
      <c r="GN34" s="5">
        <v>0.166334764710903</v>
      </c>
      <c r="GO34" s="5">
        <v>0</v>
      </c>
      <c r="GP34" s="71">
        <v>9.9964930883000098E-5</v>
      </c>
      <c r="GQ34" s="5">
        <v>0</v>
      </c>
      <c r="GR34" s="5">
        <v>0</v>
      </c>
      <c r="GS34" s="71">
        <v>3.7949329796393902E-6</v>
      </c>
      <c r="GT34" s="71">
        <v>3.7949329796393902E-6</v>
      </c>
      <c r="GU34" s="71">
        <v>4.3414619380066601E-7</v>
      </c>
      <c r="GV34" s="71">
        <v>3.7949329796393902E-6</v>
      </c>
      <c r="GW34" s="71">
        <v>7.8844134421274195E-7</v>
      </c>
      <c r="GX34" s="71">
        <v>7.8844134421274195E-7</v>
      </c>
      <c r="GY34" s="71">
        <v>5.8033752559083496E-7</v>
      </c>
      <c r="GZ34" s="5">
        <v>8.7450758027455194E-2</v>
      </c>
      <c r="HA34" s="5">
        <v>0</v>
      </c>
      <c r="HB34" s="71">
        <v>-7.7969618174641998E-7</v>
      </c>
      <c r="HC34" s="71">
        <v>4.7890843587310902E-8</v>
      </c>
      <c r="HD34" s="71">
        <v>8.2758702533373095E-7</v>
      </c>
      <c r="HE34" s="71">
        <v>-6.1602156378255898E-8</v>
      </c>
      <c r="HF34" s="71">
        <v>1.67360855087491E-7</v>
      </c>
      <c r="HG34" s="71">
        <v>2.2896301146574699E-7</v>
      </c>
      <c r="HH34" s="5">
        <v>0.22500000000000001</v>
      </c>
      <c r="HI34" s="5">
        <v>0</v>
      </c>
      <c r="HJ34" s="5">
        <v>0.106249999999999</v>
      </c>
      <c r="HK34" s="71">
        <v>2.12754998062493E-17</v>
      </c>
      <c r="HL34" s="5">
        <v>2.4899472855903202</v>
      </c>
      <c r="HM34" s="71">
        <v>9.9677394488129E-5</v>
      </c>
      <c r="HN34" s="71">
        <v>9.94815858886451E-5</v>
      </c>
      <c r="HO34" s="5">
        <v>0</v>
      </c>
      <c r="HP34" s="5">
        <v>3.1407099999999999</v>
      </c>
      <c r="HQ34" s="71">
        <v>9.9982786848196102E-5</v>
      </c>
      <c r="HR34" s="5">
        <v>0</v>
      </c>
      <c r="HS34" s="71">
        <v>9.9950672916515604E-5</v>
      </c>
      <c r="HT34" s="71">
        <v>9.9990267179939004E-5</v>
      </c>
      <c r="HU34" s="5">
        <v>0.342885952855223</v>
      </c>
      <c r="HV34" s="5">
        <v>0</v>
      </c>
      <c r="HW34" s="71">
        <v>9.9964930883000098E-5</v>
      </c>
      <c r="HX34" s="5">
        <v>0</v>
      </c>
      <c r="HY34" s="5">
        <v>0</v>
      </c>
      <c r="HZ34" s="71">
        <v>3.7949329796393902E-6</v>
      </c>
      <c r="IA34" s="71">
        <v>3.7949329796393902E-6</v>
      </c>
      <c r="IB34" s="71">
        <v>4.3414619380066601E-7</v>
      </c>
      <c r="IC34" s="71">
        <v>3.7949329796393902E-6</v>
      </c>
      <c r="ID34" s="71">
        <v>7.8844134421274195E-7</v>
      </c>
      <c r="IE34" s="71">
        <v>7.8844134421274195E-7</v>
      </c>
      <c r="IF34" s="71">
        <v>5.8033752559083496E-7</v>
      </c>
      <c r="IG34" s="5">
        <v>8.7450758027455194E-2</v>
      </c>
      <c r="IH34" s="5">
        <v>0</v>
      </c>
      <c r="II34" s="5">
        <v>8006</v>
      </c>
      <c r="IJ34" s="5">
        <v>6049</v>
      </c>
      <c r="IK34" s="5">
        <v>160</v>
      </c>
      <c r="IL34" s="5">
        <v>157</v>
      </c>
      <c r="IM34" s="5">
        <v>3</v>
      </c>
      <c r="IN34" s="5">
        <v>142</v>
      </c>
      <c r="IO34" s="5">
        <v>15</v>
      </c>
      <c r="IP34" s="5">
        <v>0</v>
      </c>
      <c r="IQ34" s="5">
        <v>406</v>
      </c>
      <c r="IR34" s="5">
        <v>4920</v>
      </c>
      <c r="IS34" s="5">
        <v>3368</v>
      </c>
      <c r="IT34" s="5">
        <v>224</v>
      </c>
      <c r="IU34" s="5">
        <v>224</v>
      </c>
      <c r="IV34" s="5">
        <v>3086</v>
      </c>
      <c r="IW34" s="5">
        <v>348</v>
      </c>
      <c r="IX34" s="5">
        <v>3</v>
      </c>
      <c r="IY34" s="5">
        <v>3</v>
      </c>
      <c r="IZ34" s="5">
        <v>2735</v>
      </c>
      <c r="JA34" s="5">
        <v>5.0000885589540099E-2</v>
      </c>
      <c r="JB34" s="5">
        <v>0.222811182590994</v>
      </c>
      <c r="JC34" s="5">
        <v>3.1135732457125E-2</v>
      </c>
      <c r="JD34" s="5">
        <v>5.0000885589540099E-2</v>
      </c>
      <c r="JE34" s="5">
        <v>0.222811182590994</v>
      </c>
      <c r="JF34" s="5">
        <v>0.22199919982900601</v>
      </c>
      <c r="JG34" s="5">
        <v>0</v>
      </c>
      <c r="JH34" s="5">
        <v>0</v>
      </c>
      <c r="JI34" s="5">
        <v>0</v>
      </c>
      <c r="JJ34" s="5">
        <v>0</v>
      </c>
      <c r="JK34" s="5">
        <v>0</v>
      </c>
      <c r="JL34" s="5">
        <v>0</v>
      </c>
      <c r="JM34" s="5">
        <v>0.77897718243428804</v>
      </c>
      <c r="JN34" s="5">
        <v>0.80138867818527204</v>
      </c>
      <c r="JO34" s="5">
        <v>0.99103341074391404</v>
      </c>
      <c r="JP34" s="5">
        <v>0.99101635900956497</v>
      </c>
      <c r="JQ34" s="71">
        <v>-7.7975374909674903E-7</v>
      </c>
      <c r="JR34" s="71">
        <v>5.3337606370438601E-8</v>
      </c>
      <c r="JS34" s="71">
        <v>8.3309135546718695E-7</v>
      </c>
      <c r="JT34" s="71">
        <v>-7.7339531665298702E-8</v>
      </c>
      <c r="JU34" s="71">
        <v>1.6758512066582101E-7</v>
      </c>
      <c r="JV34" s="71">
        <v>2.4492465233111999E-7</v>
      </c>
      <c r="JW34" s="5">
        <v>2.25</v>
      </c>
      <c r="JX34" s="5">
        <v>2385667.3492281502</v>
      </c>
      <c r="JY34" s="5">
        <v>4767946.8849432701</v>
      </c>
      <c r="JZ34" s="5">
        <v>0</v>
      </c>
      <c r="KA34" s="5">
        <v>0.13749999999999901</v>
      </c>
      <c r="KB34" s="5" t="s">
        <v>318</v>
      </c>
      <c r="KC34" s="5">
        <v>0</v>
      </c>
      <c r="KD34" s="5" t="s">
        <v>1472</v>
      </c>
      <c r="KF34" s="5" t="s">
        <v>1473</v>
      </c>
      <c r="KG34" s="5" t="s">
        <v>525</v>
      </c>
      <c r="KH34" s="5" t="s">
        <v>320</v>
      </c>
      <c r="KI34" s="5">
        <v>10</v>
      </c>
      <c r="KL34" s="5">
        <v>1</v>
      </c>
      <c r="KM34" s="5">
        <v>1</v>
      </c>
      <c r="KP34" s="5">
        <v>2</v>
      </c>
      <c r="KW34" s="5" t="s">
        <v>321</v>
      </c>
      <c r="LB34" s="5">
        <v>1</v>
      </c>
      <c r="LC34" s="5" t="s">
        <v>318</v>
      </c>
      <c r="LD34" s="5" t="s">
        <v>322</v>
      </c>
      <c r="LE34" s="5">
        <v>0</v>
      </c>
      <c r="LF34" s="5">
        <v>1</v>
      </c>
      <c r="LG34" s="5">
        <v>1</v>
      </c>
    </row>
    <row r="35" spans="1:319" x14ac:dyDescent="0.2">
      <c r="A35" s="5" t="s">
        <v>528</v>
      </c>
      <c r="B35" s="73" t="s">
        <v>547</v>
      </c>
      <c r="C35" s="5" t="s">
        <v>529</v>
      </c>
      <c r="D35" s="5" t="s">
        <v>353</v>
      </c>
      <c r="E35" s="5">
        <v>13</v>
      </c>
      <c r="F35" s="73" t="s">
        <v>1015</v>
      </c>
      <c r="G35" s="29">
        <v>3212720.44439749</v>
      </c>
      <c r="H35" s="29">
        <v>1797970.03178946</v>
      </c>
      <c r="I35" s="74">
        <v>3212720.44439749</v>
      </c>
      <c r="J35" s="77">
        <v>44635.713888888888</v>
      </c>
      <c r="K35" s="29">
        <v>3212720.44439749</v>
      </c>
      <c r="L35" s="5" t="s">
        <v>462</v>
      </c>
      <c r="M35" s="5">
        <v>1</v>
      </c>
      <c r="N35" s="5" t="s">
        <v>530</v>
      </c>
      <c r="O35" s="5" t="s">
        <v>530</v>
      </c>
      <c r="R35" s="5">
        <v>1800</v>
      </c>
      <c r="S35" s="5">
        <v>160</v>
      </c>
      <c r="U35" s="5">
        <v>0</v>
      </c>
      <c r="V35" s="5">
        <v>43.3376047611236</v>
      </c>
      <c r="W35" s="5">
        <v>0</v>
      </c>
      <c r="X35" s="5" t="s">
        <v>1230</v>
      </c>
      <c r="AG35" s="5">
        <v>0</v>
      </c>
      <c r="AH35" s="5">
        <v>0</v>
      </c>
      <c r="AL35" s="5">
        <v>3</v>
      </c>
      <c r="AM35" s="5">
        <v>13</v>
      </c>
      <c r="AU35" s="5">
        <v>130</v>
      </c>
      <c r="AV35" s="5" t="b">
        <v>1</v>
      </c>
      <c r="AW35" s="5">
        <v>0</v>
      </c>
      <c r="AY35" s="5">
        <v>3212720.44439749</v>
      </c>
      <c r="BA35" s="5">
        <v>3212720.44439749</v>
      </c>
      <c r="BB35" s="5">
        <v>0</v>
      </c>
      <c r="BC35" s="5">
        <v>3.7131549751280302E-2</v>
      </c>
      <c r="BD35" s="5">
        <v>3466278.44439511</v>
      </c>
      <c r="BE35" s="5">
        <v>253454.53537623899</v>
      </c>
      <c r="BF35" s="5">
        <v>3.4274898276826602</v>
      </c>
      <c r="BG35" s="5">
        <v>100</v>
      </c>
      <c r="BH35" s="5">
        <v>0</v>
      </c>
      <c r="BI35" s="5">
        <v>5</v>
      </c>
      <c r="BJ35" s="5">
        <v>19</v>
      </c>
      <c r="BK35" s="5">
        <v>124</v>
      </c>
      <c r="BL35" s="5">
        <v>362</v>
      </c>
      <c r="BM35" s="5">
        <v>0</v>
      </c>
      <c r="BN35" s="5">
        <v>30</v>
      </c>
      <c r="BO35" s="5">
        <v>0</v>
      </c>
      <c r="BP35" s="5">
        <v>4890</v>
      </c>
      <c r="BQ35" s="5">
        <v>0</v>
      </c>
      <c r="BR35" s="5">
        <v>0</v>
      </c>
      <c r="BS35" s="5">
        <v>1</v>
      </c>
      <c r="BT35" s="5">
        <v>3086</v>
      </c>
      <c r="BU35" s="5">
        <v>0</v>
      </c>
      <c r="BV35" s="5">
        <v>8960</v>
      </c>
      <c r="BW35" s="5">
        <v>0</v>
      </c>
      <c r="BX35" s="5">
        <v>31040</v>
      </c>
      <c r="BY35" s="5">
        <v>0</v>
      </c>
      <c r="BZ35" s="5">
        <v>4799</v>
      </c>
      <c r="CA35" s="5">
        <v>0</v>
      </c>
      <c r="CB35" s="5">
        <v>782259</v>
      </c>
      <c r="CC35" s="5">
        <v>0</v>
      </c>
      <c r="CD35" s="5">
        <v>160</v>
      </c>
      <c r="CE35" s="5">
        <v>0</v>
      </c>
      <c r="CF35" s="5">
        <v>493585</v>
      </c>
      <c r="CG35" s="5">
        <v>129</v>
      </c>
      <c r="CH35" s="5">
        <v>0</v>
      </c>
      <c r="CI35" s="5">
        <v>1</v>
      </c>
      <c r="CJ35" s="5">
        <v>0</v>
      </c>
      <c r="CK35" s="5">
        <v>0</v>
      </c>
      <c r="CL35" s="5">
        <v>0</v>
      </c>
      <c r="CM35" s="5">
        <v>130</v>
      </c>
      <c r="CN35" s="5">
        <v>0</v>
      </c>
      <c r="CO35" s="5" t="s">
        <v>1187</v>
      </c>
      <c r="CP35" s="5">
        <v>3212715.5954287802</v>
      </c>
      <c r="CQ35" s="5">
        <v>1597199.62193483</v>
      </c>
      <c r="CR35" s="5">
        <v>1615520.82246266</v>
      </c>
      <c r="CS35" s="5">
        <v>0</v>
      </c>
      <c r="CT35" s="5">
        <v>0</v>
      </c>
      <c r="CU35" s="5">
        <v>4.9782383361067096E-3</v>
      </c>
      <c r="CV35" s="5">
        <v>3.2153311415173601E-2</v>
      </c>
      <c r="CW35" s="5">
        <v>2.6810300648625399E-3</v>
      </c>
      <c r="CX35" s="5">
        <v>8.5231546690313804E-3</v>
      </c>
      <c r="CY35" s="5">
        <v>1.1204184733893899E-2</v>
      </c>
      <c r="CZ35" s="5">
        <v>2.2972082712441702E-3</v>
      </c>
      <c r="DA35" s="5">
        <v>2.3630156746142199E-2</v>
      </c>
      <c r="DB35" s="5">
        <v>2.5927365017386399E-2</v>
      </c>
      <c r="DC35" s="5">
        <v>1733084.66264117</v>
      </c>
      <c r="DD35" s="5">
        <v>1733193.78175394</v>
      </c>
      <c r="DE35" s="5">
        <v>135781.91796186601</v>
      </c>
      <c r="DF35" s="5">
        <v>117672.617414373</v>
      </c>
      <c r="DG35" s="5">
        <v>37342.160547272397</v>
      </c>
      <c r="DH35" s="5">
        <v>31810.197830998201</v>
      </c>
      <c r="DI35" s="5">
        <v>69152.358378270597</v>
      </c>
      <c r="DJ35" s="5">
        <v>86039.757414593696</v>
      </c>
      <c r="DK35" s="5">
        <v>85862.419583374896</v>
      </c>
      <c r="DL35" s="5">
        <v>171902.176997968</v>
      </c>
      <c r="DM35" s="5">
        <v>0</v>
      </c>
      <c r="DN35" s="5">
        <v>0</v>
      </c>
      <c r="DO35" s="5">
        <v>0</v>
      </c>
      <c r="DP35" s="5">
        <v>12400</v>
      </c>
      <c r="DQ35" s="5">
        <v>0</v>
      </c>
      <c r="DR35" s="5">
        <v>12400</v>
      </c>
      <c r="DS35" s="5">
        <v>3.1177662336382399</v>
      </c>
      <c r="DT35" s="5">
        <v>0.30972359404441702</v>
      </c>
      <c r="DU35" s="5">
        <v>3.4274898276826602</v>
      </c>
      <c r="DV35" s="5">
        <v>3.1177662336382399</v>
      </c>
      <c r="DW35" s="5">
        <v>0.30972359404441702</v>
      </c>
      <c r="DX35" s="5">
        <v>0</v>
      </c>
      <c r="DY35" s="5">
        <v>0</v>
      </c>
      <c r="DZ35" s="5">
        <v>0</v>
      </c>
      <c r="EA35" s="5">
        <v>100</v>
      </c>
      <c r="EB35" s="5">
        <v>0</v>
      </c>
      <c r="EC35" s="5">
        <v>0</v>
      </c>
      <c r="ED35" s="5">
        <v>0</v>
      </c>
      <c r="EE35" s="5">
        <v>0</v>
      </c>
      <c r="EF35" s="5">
        <v>100</v>
      </c>
      <c r="EG35" s="5">
        <v>0</v>
      </c>
      <c r="EH35" s="5">
        <v>100</v>
      </c>
      <c r="EI35" s="5">
        <v>0</v>
      </c>
      <c r="EJ35" s="5">
        <v>0</v>
      </c>
      <c r="EK35" s="5">
        <v>1.6355393750320499</v>
      </c>
      <c r="EL35" s="5">
        <v>0.15706131175551699</v>
      </c>
      <c r="EM35" s="71">
        <v>9.9990802423732803E-5</v>
      </c>
      <c r="EN35" s="5">
        <v>0</v>
      </c>
      <c r="EO35" s="71">
        <v>3.6128600246166198E-19</v>
      </c>
      <c r="EP35" s="5">
        <v>2.4962938791275802</v>
      </c>
      <c r="EQ35" s="71">
        <v>9.9624971513945199E-5</v>
      </c>
      <c r="ER35" s="71">
        <v>9.9513118226181294E-5</v>
      </c>
      <c r="ES35" s="5">
        <v>0</v>
      </c>
      <c r="ET35" s="5">
        <v>3.1028500000000001</v>
      </c>
      <c r="EU35" s="71">
        <v>9.9984534106797794E-5</v>
      </c>
      <c r="EV35" s="5">
        <v>0</v>
      </c>
      <c r="EW35" s="5">
        <v>0</v>
      </c>
      <c r="EX35" s="71">
        <v>9.9991653223330203E-5</v>
      </c>
      <c r="EY35" s="5">
        <v>0.34119197102452797</v>
      </c>
      <c r="EZ35" s="5">
        <v>0</v>
      </c>
      <c r="FA35" s="5">
        <v>0</v>
      </c>
      <c r="FB35" s="5">
        <v>0</v>
      </c>
      <c r="FC35" s="5">
        <v>0</v>
      </c>
      <c r="FD35" s="71">
        <v>4.4225189899105197E-9</v>
      </c>
      <c r="FE35" s="71">
        <v>4.4225189899105197E-9</v>
      </c>
      <c r="FF35" s="71">
        <v>4.9204797181179295E-10</v>
      </c>
      <c r="FG35" s="71">
        <v>4.4225189899105197E-9</v>
      </c>
      <c r="FH35" s="71">
        <v>3.9603506307717099E-9</v>
      </c>
      <c r="FI35" s="71">
        <v>3.1052748566961998E-9</v>
      </c>
      <c r="FJ35" s="71">
        <v>3.9603506307717099E-9</v>
      </c>
      <c r="FK35" s="5">
        <v>7.4826688914073599E-3</v>
      </c>
      <c r="FL35" s="5">
        <v>0</v>
      </c>
      <c r="FM35" s="71">
        <v>-1.6558486622020998E-8</v>
      </c>
      <c r="FN35" s="71">
        <v>5.5040614496735802E-9</v>
      </c>
      <c r="FO35" s="71">
        <v>2.2062548071694601E-8</v>
      </c>
      <c r="FP35" s="71">
        <v>-1.9323454382392699E-8</v>
      </c>
      <c r="FQ35" s="71">
        <v>6.4245175429578E-9</v>
      </c>
      <c r="FR35" s="71">
        <v>2.5747971925350501E-8</v>
      </c>
      <c r="FS35" s="5">
        <v>2.25</v>
      </c>
      <c r="FT35" s="5">
        <v>0.104719755119659</v>
      </c>
      <c r="FU35" s="5">
        <v>0.11874999999999999</v>
      </c>
      <c r="FV35" s="5">
        <v>1.6355393750320499</v>
      </c>
      <c r="FW35" s="5">
        <v>0.15706131175551699</v>
      </c>
      <c r="FX35" s="71">
        <v>9.9992278847160695E-5</v>
      </c>
      <c r="FY35" s="5">
        <v>0</v>
      </c>
      <c r="FZ35" s="5">
        <v>6.3031715621371101</v>
      </c>
      <c r="GA35" s="5">
        <v>0.110200520311677</v>
      </c>
      <c r="GB35" s="71">
        <v>9.9992278847160695E-5</v>
      </c>
      <c r="GC35" s="5">
        <v>0</v>
      </c>
      <c r="GD35" s="71">
        <v>5.16653909048852E-17</v>
      </c>
      <c r="GE35" s="5">
        <v>1.5525667159960299</v>
      </c>
      <c r="GF35" s="71">
        <v>9.9731202135494497E-5</v>
      </c>
      <c r="GG35" s="71">
        <v>9.9545910494734603E-5</v>
      </c>
      <c r="GH35" s="5">
        <v>0</v>
      </c>
      <c r="GI35" s="5">
        <v>3.10532874878625</v>
      </c>
      <c r="GJ35" s="71">
        <v>9.9982899706082401E-5</v>
      </c>
      <c r="GK35" s="5">
        <v>0</v>
      </c>
      <c r="GL35" s="5">
        <v>0</v>
      </c>
      <c r="GM35" s="71">
        <v>9.9978786254339898E-5</v>
      </c>
      <c r="GN35" s="5">
        <v>7.1444702920498607E-2</v>
      </c>
      <c r="GO35" s="5">
        <v>0</v>
      </c>
      <c r="GP35" s="71">
        <v>9.9978862688580806E-5</v>
      </c>
      <c r="GQ35" s="5">
        <v>0</v>
      </c>
      <c r="GR35" s="5">
        <v>0</v>
      </c>
      <c r="GS35" s="71">
        <v>7.3550947488065703E-7</v>
      </c>
      <c r="GT35" s="71">
        <v>7.3550947488065703E-7</v>
      </c>
      <c r="GU35" s="71">
        <v>2.0896534002820499E-7</v>
      </c>
      <c r="GV35" s="71">
        <v>7.3550947488065703E-7</v>
      </c>
      <c r="GW35" s="71">
        <v>1.15890950391772E-7</v>
      </c>
      <c r="GX35" s="71">
        <v>1.03834627340759E-7</v>
      </c>
      <c r="GY35" s="71">
        <v>1.15890950391772E-7</v>
      </c>
      <c r="GZ35" s="5">
        <v>0.11893212593105</v>
      </c>
      <c r="HA35" s="5">
        <v>0</v>
      </c>
      <c r="HB35" s="71">
        <v>-2.17362026501262E-7</v>
      </c>
      <c r="HC35" s="71">
        <v>3.3100494352252697E-8</v>
      </c>
      <c r="HD35" s="71">
        <v>2.5046252085351499E-7</v>
      </c>
      <c r="HE35" s="71">
        <v>-2.8071096011685899E-8</v>
      </c>
      <c r="HF35" s="71">
        <v>3.7103584564875498E-8</v>
      </c>
      <c r="HG35" s="71">
        <v>6.51746805765615E-8</v>
      </c>
      <c r="HH35" s="5">
        <v>0.19400000000000001</v>
      </c>
      <c r="HI35" s="5">
        <v>1.7453292519943198E-2</v>
      </c>
      <c r="HJ35" s="5">
        <v>0.1125</v>
      </c>
      <c r="HK35" s="71">
        <v>5.16653909048852E-17</v>
      </c>
      <c r="HL35" s="5">
        <v>2.4962938791275802</v>
      </c>
      <c r="HM35" s="71">
        <v>9.9731202135494497E-5</v>
      </c>
      <c r="HN35" s="71">
        <v>9.9545910494734603E-5</v>
      </c>
      <c r="HO35" s="5">
        <v>0</v>
      </c>
      <c r="HP35" s="5">
        <v>3.1028500000000001</v>
      </c>
      <c r="HQ35" s="71">
        <v>9.9984534106797794E-5</v>
      </c>
      <c r="HR35" s="5">
        <v>0</v>
      </c>
      <c r="HS35" s="5">
        <v>0</v>
      </c>
      <c r="HT35" s="71">
        <v>9.9991653223330203E-5</v>
      </c>
      <c r="HU35" s="5">
        <v>0.34119197102452797</v>
      </c>
      <c r="HV35" s="5">
        <v>0</v>
      </c>
      <c r="HW35" s="71">
        <v>9.9978862688580806E-5</v>
      </c>
      <c r="HX35" s="5">
        <v>0</v>
      </c>
      <c r="HY35" s="5">
        <v>0</v>
      </c>
      <c r="HZ35" s="71">
        <v>7.3550947488065703E-7</v>
      </c>
      <c r="IA35" s="71">
        <v>7.3550947488065703E-7</v>
      </c>
      <c r="IB35" s="71">
        <v>2.0896534002820499E-7</v>
      </c>
      <c r="IC35" s="71">
        <v>7.3550947488065703E-7</v>
      </c>
      <c r="ID35" s="71">
        <v>1.15890950391772E-7</v>
      </c>
      <c r="IE35" s="71">
        <v>1.03834627340759E-7</v>
      </c>
      <c r="IF35" s="71">
        <v>1.15890950391772E-7</v>
      </c>
      <c r="IG35" s="5">
        <v>0.11893212593105</v>
      </c>
      <c r="IH35" s="5">
        <v>0</v>
      </c>
      <c r="II35" s="5">
        <v>8006</v>
      </c>
      <c r="IJ35" s="5">
        <v>6049</v>
      </c>
      <c r="IK35" s="5">
        <v>160</v>
      </c>
      <c r="IL35" s="5">
        <v>157</v>
      </c>
      <c r="IM35" s="5">
        <v>3</v>
      </c>
      <c r="IN35" s="5">
        <v>142</v>
      </c>
      <c r="IO35" s="5">
        <v>15</v>
      </c>
      <c r="IP35" s="5">
        <v>0</v>
      </c>
      <c r="IQ35" s="5">
        <v>406</v>
      </c>
      <c r="IR35" s="5">
        <v>4920</v>
      </c>
      <c r="IS35" s="5">
        <v>3368</v>
      </c>
      <c r="IT35" s="5">
        <v>224</v>
      </c>
      <c r="IU35" s="5">
        <v>224</v>
      </c>
      <c r="IV35" s="5">
        <v>3086</v>
      </c>
      <c r="IW35" s="5">
        <v>348</v>
      </c>
      <c r="IX35" s="5">
        <v>3</v>
      </c>
      <c r="IY35" s="5">
        <v>3</v>
      </c>
      <c r="IZ35" s="5">
        <v>2735</v>
      </c>
      <c r="JA35" s="5">
        <v>5.8809492473418601E-2</v>
      </c>
      <c r="JB35" s="5">
        <v>0.234426232990326</v>
      </c>
      <c r="JC35" s="5">
        <v>2.95934475300168E-2</v>
      </c>
      <c r="JD35" s="5">
        <v>5.8809492473418601E-2</v>
      </c>
      <c r="JE35" s="5">
        <v>0.23431153837167401</v>
      </c>
      <c r="JF35" s="5">
        <v>0.234426232990326</v>
      </c>
      <c r="JG35" s="5">
        <v>0</v>
      </c>
      <c r="JH35" s="5">
        <v>0</v>
      </c>
      <c r="JI35" s="5">
        <v>0</v>
      </c>
      <c r="JJ35" s="5">
        <v>0</v>
      </c>
      <c r="JK35" s="5">
        <v>0</v>
      </c>
      <c r="JL35" s="5">
        <v>0</v>
      </c>
      <c r="JM35" s="5">
        <v>0.768154759651548</v>
      </c>
      <c r="JN35" s="5">
        <v>0.79293854339786196</v>
      </c>
      <c r="JO35" s="5">
        <v>1.0440974628731601</v>
      </c>
      <c r="JP35" s="5">
        <v>1.0441150172681899</v>
      </c>
      <c r="JQ35" s="71">
        <v>-2.33920513123283E-7</v>
      </c>
      <c r="JR35" s="71">
        <v>3.86045558019263E-8</v>
      </c>
      <c r="JS35" s="71">
        <v>2.7252506892520998E-7</v>
      </c>
      <c r="JT35" s="71">
        <v>-4.7394550394078701E-8</v>
      </c>
      <c r="JU35" s="71">
        <v>4.3528102107833399E-8</v>
      </c>
      <c r="JV35" s="71">
        <v>9.0922652501912094E-8</v>
      </c>
      <c r="JW35" s="5">
        <v>2.25</v>
      </c>
      <c r="JX35" s="5">
        <v>1615160.85972271</v>
      </c>
      <c r="JY35" s="5">
        <v>3212360.48165754</v>
      </c>
      <c r="JZ35" s="5">
        <v>0.104719755119659</v>
      </c>
      <c r="KA35" s="5">
        <v>0.11874999999999999</v>
      </c>
      <c r="KB35" s="5" t="s">
        <v>318</v>
      </c>
      <c r="KC35" s="5">
        <v>0</v>
      </c>
      <c r="KD35" s="5" t="s">
        <v>1231</v>
      </c>
      <c r="KF35" s="5" t="s">
        <v>1232</v>
      </c>
      <c r="KG35" s="5" t="s">
        <v>525</v>
      </c>
      <c r="KH35" s="5" t="s">
        <v>320</v>
      </c>
      <c r="KI35" s="5">
        <v>10</v>
      </c>
      <c r="KL35" s="5">
        <v>1</v>
      </c>
      <c r="KM35" s="5">
        <v>1</v>
      </c>
      <c r="KP35" s="5">
        <v>4</v>
      </c>
      <c r="KW35" s="5" t="s">
        <v>321</v>
      </c>
      <c r="LB35" s="5">
        <v>1</v>
      </c>
      <c r="LC35" s="5" t="s">
        <v>318</v>
      </c>
      <c r="LD35" s="5" t="s">
        <v>322</v>
      </c>
      <c r="LE35" s="5">
        <v>0</v>
      </c>
      <c r="LF35" s="5">
        <v>1</v>
      </c>
      <c r="LG35" s="5">
        <v>1</v>
      </c>
    </row>
    <row r="36" spans="1:319" x14ac:dyDescent="0.2">
      <c r="A36" s="5" t="s">
        <v>528</v>
      </c>
      <c r="B36" s="73" t="s">
        <v>547</v>
      </c>
      <c r="C36" s="5" t="s">
        <v>529</v>
      </c>
      <c r="D36" s="5" t="s">
        <v>353</v>
      </c>
      <c r="E36" s="5">
        <v>21</v>
      </c>
      <c r="F36" s="73" t="s">
        <v>1016</v>
      </c>
      <c r="G36" s="29">
        <v>4780555.0269144801</v>
      </c>
      <c r="H36" s="29">
        <v>2513181.5526018599</v>
      </c>
      <c r="I36" s="74">
        <v>4780555.0269144801</v>
      </c>
      <c r="J36" s="77">
        <v>44739.920138888891</v>
      </c>
      <c r="K36" s="29">
        <v>4780555.0269144801</v>
      </c>
      <c r="L36" s="5" t="s">
        <v>462</v>
      </c>
      <c r="M36" s="5">
        <v>1</v>
      </c>
      <c r="N36" s="5" t="s">
        <v>530</v>
      </c>
      <c r="O36" s="5" t="s">
        <v>530</v>
      </c>
      <c r="R36" s="5">
        <v>1800</v>
      </c>
      <c r="S36" s="5">
        <v>160</v>
      </c>
      <c r="U36" s="5">
        <v>0</v>
      </c>
      <c r="V36" s="5">
        <v>26.994171380996701</v>
      </c>
      <c r="W36" s="5">
        <v>0</v>
      </c>
      <c r="X36" s="5" t="s">
        <v>1474</v>
      </c>
      <c r="AG36" s="5">
        <v>0</v>
      </c>
      <c r="AH36" s="5">
        <v>0</v>
      </c>
      <c r="AL36" s="5">
        <v>1</v>
      </c>
      <c r="AM36" s="5">
        <v>12</v>
      </c>
      <c r="AU36" s="5">
        <v>171</v>
      </c>
      <c r="AV36" s="5" t="b">
        <v>1</v>
      </c>
      <c r="AW36" s="5">
        <v>0</v>
      </c>
      <c r="AY36" s="5">
        <v>4780555.0269144904</v>
      </c>
      <c r="BA36" s="5">
        <v>4780555.0269144801</v>
      </c>
      <c r="BB36" s="5">
        <v>0</v>
      </c>
      <c r="BC36" s="5">
        <v>4.97628974746821E-2</v>
      </c>
      <c r="BD36" s="5">
        <v>5107304.8884763699</v>
      </c>
      <c r="BE36" s="5">
        <v>326578.02577104903</v>
      </c>
      <c r="BF36" s="5">
        <v>71.786027941211699</v>
      </c>
      <c r="BG36" s="5">
        <v>100</v>
      </c>
      <c r="BH36" s="5">
        <v>0</v>
      </c>
      <c r="BI36" s="5">
        <v>5</v>
      </c>
      <c r="BJ36" s="5">
        <v>19</v>
      </c>
      <c r="BK36" s="5">
        <v>165</v>
      </c>
      <c r="BL36" s="5">
        <v>362</v>
      </c>
      <c r="BM36" s="5">
        <v>0</v>
      </c>
      <c r="BN36" s="5">
        <v>29</v>
      </c>
      <c r="BO36" s="5">
        <v>0</v>
      </c>
      <c r="BP36" s="5">
        <v>4891</v>
      </c>
      <c r="BQ36" s="5">
        <v>0</v>
      </c>
      <c r="BR36" s="5">
        <v>0</v>
      </c>
      <c r="BS36" s="5">
        <v>1</v>
      </c>
      <c r="BT36" s="5">
        <v>3086</v>
      </c>
      <c r="BU36" s="5">
        <v>0</v>
      </c>
      <c r="BV36" s="5">
        <v>13920</v>
      </c>
      <c r="BW36" s="5">
        <v>0</v>
      </c>
      <c r="BX36" s="5">
        <v>25920</v>
      </c>
      <c r="BY36" s="5">
        <v>0</v>
      </c>
      <c r="BZ36" s="5">
        <v>4639</v>
      </c>
      <c r="CA36" s="5">
        <v>0</v>
      </c>
      <c r="CB36" s="5">
        <v>782419</v>
      </c>
      <c r="CC36" s="5">
        <v>0</v>
      </c>
      <c r="CD36" s="5">
        <v>160</v>
      </c>
      <c r="CE36" s="5">
        <v>0</v>
      </c>
      <c r="CF36" s="5">
        <v>493585</v>
      </c>
      <c r="CG36" s="5">
        <v>170</v>
      </c>
      <c r="CH36" s="5">
        <v>0</v>
      </c>
      <c r="CI36" s="5">
        <v>1</v>
      </c>
      <c r="CJ36" s="5">
        <v>0</v>
      </c>
      <c r="CK36" s="5">
        <v>0</v>
      </c>
      <c r="CL36" s="5">
        <v>0</v>
      </c>
      <c r="CM36" s="5">
        <v>171</v>
      </c>
      <c r="CN36" s="5">
        <v>0</v>
      </c>
      <c r="CO36" s="5" t="s">
        <v>1475</v>
      </c>
      <c r="CQ36" s="5">
        <v>2388301.2317942102</v>
      </c>
      <c r="CR36" s="5">
        <v>2392253.79512027</v>
      </c>
      <c r="CS36" s="5">
        <v>0</v>
      </c>
      <c r="CT36" s="5">
        <v>0</v>
      </c>
      <c r="CU36" s="5">
        <v>3.39350978012243E-3</v>
      </c>
      <c r="CV36" s="5">
        <v>4.6369387694559699E-2</v>
      </c>
      <c r="CW36" s="5">
        <v>1.72568918203509E-3</v>
      </c>
      <c r="CX36" s="5">
        <v>1.30221832021164E-2</v>
      </c>
      <c r="CY36" s="5">
        <v>1.4747872384151499E-2</v>
      </c>
      <c r="CZ36" s="5">
        <v>1.66782059808734E-3</v>
      </c>
      <c r="DA36" s="5">
        <v>3.33472044924433E-2</v>
      </c>
      <c r="DB36" s="5">
        <v>3.5015025090530602E-2</v>
      </c>
      <c r="DC36" s="5">
        <v>2553661.8915611701</v>
      </c>
      <c r="DD36" s="5">
        <v>2553642.9969151998</v>
      </c>
      <c r="DE36" s="5">
        <v>165225.31397881001</v>
      </c>
      <c r="DF36" s="5">
        <v>161352.711792238</v>
      </c>
      <c r="DG36" s="5">
        <v>34177.421672476201</v>
      </c>
      <c r="DH36" s="5">
        <v>30482.157317123601</v>
      </c>
      <c r="DI36" s="5">
        <v>64659.578989599802</v>
      </c>
      <c r="DJ36" s="5">
        <v>131047.892306334</v>
      </c>
      <c r="DK36" s="5">
        <v>130870.554475115</v>
      </c>
      <c r="DL36" s="5">
        <v>261918.44678144899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35.342394637124997</v>
      </c>
      <c r="DT36" s="5">
        <v>36.443633304086703</v>
      </c>
      <c r="DU36" s="5">
        <v>71.786027941211699</v>
      </c>
      <c r="DV36" s="5">
        <v>35.342394637124997</v>
      </c>
      <c r="DW36" s="5">
        <v>36.443633304086703</v>
      </c>
      <c r="DX36" s="5">
        <v>0</v>
      </c>
      <c r="DY36" s="5">
        <v>0</v>
      </c>
      <c r="DZ36" s="5">
        <v>0</v>
      </c>
      <c r="EA36" s="5">
        <v>100</v>
      </c>
      <c r="EB36" s="5">
        <v>0</v>
      </c>
      <c r="EC36" s="5">
        <v>0</v>
      </c>
      <c r="ED36" s="5">
        <v>0</v>
      </c>
      <c r="EE36" s="5">
        <v>0</v>
      </c>
      <c r="EF36" s="5">
        <v>100</v>
      </c>
      <c r="EG36" s="5">
        <v>0</v>
      </c>
      <c r="EH36" s="5">
        <v>100</v>
      </c>
      <c r="EI36" s="5">
        <v>0</v>
      </c>
      <c r="EJ36" s="5">
        <v>0</v>
      </c>
      <c r="EK36" s="5">
        <v>4.8401565015238797</v>
      </c>
      <c r="EL36" s="5">
        <v>0.15689762638726101</v>
      </c>
      <c r="EM36" s="71">
        <v>9.8992566228472899E-5</v>
      </c>
      <c r="EN36" s="5">
        <v>0</v>
      </c>
      <c r="EO36" s="71">
        <v>3.1816265414085499E-19</v>
      </c>
      <c r="EP36" s="5">
        <v>2.47885608027716</v>
      </c>
      <c r="EQ36" s="71">
        <v>9.7886888940079103E-5</v>
      </c>
      <c r="ER36" s="71">
        <v>9.7402837401234198E-5</v>
      </c>
      <c r="ES36" s="5">
        <v>0</v>
      </c>
      <c r="ET36" s="5">
        <v>3.1494799999999898</v>
      </c>
      <c r="EU36" s="71">
        <v>9.8981521844315705E-5</v>
      </c>
      <c r="EV36" s="5">
        <v>0</v>
      </c>
      <c r="EW36" s="71">
        <v>9.8782993777524197E-5</v>
      </c>
      <c r="EX36" s="71">
        <v>9.8990212231475598E-5</v>
      </c>
      <c r="EY36" s="5">
        <v>0.34475595368119599</v>
      </c>
      <c r="EZ36" s="5">
        <v>0</v>
      </c>
      <c r="FA36" s="5">
        <v>0</v>
      </c>
      <c r="FB36" s="5">
        <v>0</v>
      </c>
      <c r="FC36" s="5">
        <v>0</v>
      </c>
      <c r="FD36" s="71">
        <v>1.1315679504519899E-9</v>
      </c>
      <c r="FE36" s="71">
        <v>1.1315679504519899E-9</v>
      </c>
      <c r="FF36" s="71">
        <v>5.5394247001905296E-10</v>
      </c>
      <c r="FG36" s="71">
        <v>1.1315679504519899E-9</v>
      </c>
      <c r="FH36" s="71">
        <v>5.0374659998908504E-10</v>
      </c>
      <c r="FI36" s="71">
        <v>4.7224379962074098E-10</v>
      </c>
      <c r="FJ36" s="71">
        <v>5.0374659998908504E-10</v>
      </c>
      <c r="FK36" s="5">
        <v>7.9500309310108097E-2</v>
      </c>
      <c r="FL36" s="5">
        <v>0</v>
      </c>
      <c r="FM36" s="71">
        <v>-7.6899307597367198E-9</v>
      </c>
      <c r="FN36" s="71">
        <v>6.1619982365101403E-9</v>
      </c>
      <c r="FO36" s="71">
        <v>1.38519289962468E-8</v>
      </c>
      <c r="FP36" s="71">
        <v>-1.58873483251543E-8</v>
      </c>
      <c r="FQ36" s="71">
        <v>2.4105023463394299E-9</v>
      </c>
      <c r="FR36" s="71">
        <v>1.8297850671493702E-8</v>
      </c>
      <c r="FS36" s="5">
        <v>2.25</v>
      </c>
      <c r="FT36" s="5">
        <v>0.104719755119659</v>
      </c>
      <c r="FU36" s="5">
        <v>0.13124999999999901</v>
      </c>
      <c r="FV36" s="5">
        <v>4.8401565015238797</v>
      </c>
      <c r="FW36" s="5">
        <v>0.15689762638726101</v>
      </c>
      <c r="FX36" s="71">
        <v>9.8994123205020602E-5</v>
      </c>
      <c r="FY36" s="5">
        <v>0</v>
      </c>
      <c r="FZ36" s="5">
        <v>12.426482085100799</v>
      </c>
      <c r="GA36" s="5">
        <v>0.134675373503646</v>
      </c>
      <c r="GB36" s="71">
        <v>9.8994123205020602E-5</v>
      </c>
      <c r="GC36" s="5">
        <v>0</v>
      </c>
      <c r="GD36" s="71">
        <v>2.2352098840831599E-17</v>
      </c>
      <c r="GE36" s="5">
        <v>0.85128483138518096</v>
      </c>
      <c r="GF36" s="71">
        <v>9.8697522897261901E-5</v>
      </c>
      <c r="GG36" s="71">
        <v>9.8111531408105504E-5</v>
      </c>
      <c r="GH36" s="5">
        <v>0</v>
      </c>
      <c r="GI36" s="5">
        <v>1.85026689825039</v>
      </c>
      <c r="GJ36" s="71">
        <v>9.8983174459221698E-5</v>
      </c>
      <c r="GK36" s="5">
        <v>0</v>
      </c>
      <c r="GL36" s="71">
        <v>9.8945898902302794E-5</v>
      </c>
      <c r="GM36" s="71">
        <v>9.8973144926017804E-5</v>
      </c>
      <c r="GN36" s="5">
        <v>5.5152096319575003E-2</v>
      </c>
      <c r="GO36" s="5">
        <v>0</v>
      </c>
      <c r="GP36" s="71">
        <v>9.8965762548801296E-5</v>
      </c>
      <c r="GQ36" s="5">
        <v>0</v>
      </c>
      <c r="GR36" s="5">
        <v>0</v>
      </c>
      <c r="GS36" s="71">
        <v>3.4254015184309501E-6</v>
      </c>
      <c r="GT36" s="71">
        <v>3.4254015184309501E-6</v>
      </c>
      <c r="GU36" s="71">
        <v>1.5955944962162101E-7</v>
      </c>
      <c r="GV36" s="71">
        <v>3.4254015184309501E-6</v>
      </c>
      <c r="GW36" s="71">
        <v>7.5944335709010602E-7</v>
      </c>
      <c r="GX36" s="71">
        <v>7.5944335709010602E-7</v>
      </c>
      <c r="GY36" s="71">
        <v>5.3660769516738995E-7</v>
      </c>
      <c r="GZ36" s="5">
        <v>8.7450803028342503E-2</v>
      </c>
      <c r="HA36" s="5">
        <v>0</v>
      </c>
      <c r="HB36" s="71">
        <v>-3.45075952666827E-7</v>
      </c>
      <c r="HC36" s="71">
        <v>2.7546050957355299E-8</v>
      </c>
      <c r="HD36" s="71">
        <v>3.72622003624183E-7</v>
      </c>
      <c r="HE36" s="71">
        <v>-3.7053125494323E-8</v>
      </c>
      <c r="HF36" s="71">
        <v>5.9606848999183904E-8</v>
      </c>
      <c r="HG36" s="71">
        <v>9.6659974493506996E-8</v>
      </c>
      <c r="HH36" s="5">
        <v>0.13800000000000001</v>
      </c>
      <c r="HI36" s="5">
        <v>0.209439510239319</v>
      </c>
      <c r="HJ36" s="5">
        <v>0.125</v>
      </c>
      <c r="HK36" s="71">
        <v>2.2352098840831599E-17</v>
      </c>
      <c r="HL36" s="5">
        <v>2.47885608027716</v>
      </c>
      <c r="HM36" s="71">
        <v>9.8697522897261901E-5</v>
      </c>
      <c r="HN36" s="71">
        <v>9.8111531408105504E-5</v>
      </c>
      <c r="HO36" s="5">
        <v>0</v>
      </c>
      <c r="HP36" s="5">
        <v>3.1494799999999898</v>
      </c>
      <c r="HQ36" s="71">
        <v>9.8983174459221698E-5</v>
      </c>
      <c r="HR36" s="5">
        <v>0</v>
      </c>
      <c r="HS36" s="71">
        <v>9.8945898902302794E-5</v>
      </c>
      <c r="HT36" s="71">
        <v>9.8990212231475598E-5</v>
      </c>
      <c r="HU36" s="5">
        <v>0.34475595368119599</v>
      </c>
      <c r="HV36" s="5">
        <v>0</v>
      </c>
      <c r="HW36" s="71">
        <v>9.8965762548801296E-5</v>
      </c>
      <c r="HX36" s="5">
        <v>0</v>
      </c>
      <c r="HY36" s="5">
        <v>0</v>
      </c>
      <c r="HZ36" s="71">
        <v>3.4254015184309501E-6</v>
      </c>
      <c r="IA36" s="71">
        <v>3.4254015184309501E-6</v>
      </c>
      <c r="IB36" s="71">
        <v>1.5955944962162101E-7</v>
      </c>
      <c r="IC36" s="71">
        <v>3.4254015184309501E-6</v>
      </c>
      <c r="ID36" s="71">
        <v>7.5944335709010602E-7</v>
      </c>
      <c r="IE36" s="71">
        <v>7.5944335709010602E-7</v>
      </c>
      <c r="IF36" s="71">
        <v>5.3660769516738995E-7</v>
      </c>
      <c r="IG36" s="5">
        <v>8.7450803028342503E-2</v>
      </c>
      <c r="IH36" s="5">
        <v>0</v>
      </c>
      <c r="II36" s="5">
        <v>8006</v>
      </c>
      <c r="IJ36" s="5">
        <v>6049</v>
      </c>
      <c r="IK36" s="5">
        <v>160</v>
      </c>
      <c r="IL36" s="5">
        <v>157</v>
      </c>
      <c r="IM36" s="5">
        <v>3</v>
      </c>
      <c r="IN36" s="5">
        <v>142</v>
      </c>
      <c r="IO36" s="5">
        <v>15</v>
      </c>
      <c r="IP36" s="5">
        <v>0</v>
      </c>
      <c r="IQ36" s="5">
        <v>406</v>
      </c>
      <c r="IR36" s="5">
        <v>4920</v>
      </c>
      <c r="IS36" s="5">
        <v>3368</v>
      </c>
      <c r="IT36" s="5">
        <v>224</v>
      </c>
      <c r="IU36" s="5">
        <v>224</v>
      </c>
      <c r="IV36" s="5">
        <v>3086</v>
      </c>
      <c r="IW36" s="5">
        <v>348</v>
      </c>
      <c r="IX36" s="5">
        <v>3</v>
      </c>
      <c r="IY36" s="5">
        <v>3</v>
      </c>
      <c r="IZ36" s="5">
        <v>2735</v>
      </c>
      <c r="JA36" s="5">
        <v>5.29809022557046E-2</v>
      </c>
      <c r="JB36" s="5">
        <v>0.22654823584653</v>
      </c>
      <c r="JC36" s="5">
        <v>3.0878971337081298E-2</v>
      </c>
      <c r="JD36" s="5">
        <v>5.29809022557046E-2</v>
      </c>
      <c r="JE36" s="5">
        <v>0.22638986248669599</v>
      </c>
      <c r="JF36" s="5">
        <v>0.22654823584653</v>
      </c>
      <c r="JG36" s="5">
        <v>0</v>
      </c>
      <c r="JH36" s="5">
        <v>0</v>
      </c>
      <c r="JI36" s="5">
        <v>0</v>
      </c>
      <c r="JJ36" s="5">
        <v>0</v>
      </c>
      <c r="JK36" s="5">
        <v>0</v>
      </c>
      <c r="JL36" s="5">
        <v>0</v>
      </c>
      <c r="JM36" s="5">
        <v>0.82704286689647899</v>
      </c>
      <c r="JN36" s="5">
        <v>0.85023192575207096</v>
      </c>
      <c r="JO36" s="5">
        <v>1.0006484502219399</v>
      </c>
      <c r="JP36" s="5">
        <v>1.0007702095937401</v>
      </c>
      <c r="JQ36" s="71">
        <v>-3.5276588342656399E-7</v>
      </c>
      <c r="JR36" s="71">
        <v>3.3708049193865399E-8</v>
      </c>
      <c r="JS36" s="71">
        <v>3.8647393262043E-7</v>
      </c>
      <c r="JT36" s="71">
        <v>-5.2940473819477402E-8</v>
      </c>
      <c r="JU36" s="71">
        <v>6.2017351345523303E-8</v>
      </c>
      <c r="JV36" s="71">
        <v>1.14957825165E-7</v>
      </c>
      <c r="JW36" s="5">
        <v>2.25</v>
      </c>
      <c r="JX36" s="5">
        <v>2391909.41265372</v>
      </c>
      <c r="JY36" s="5">
        <v>4780210.6444479302</v>
      </c>
      <c r="JZ36" s="5">
        <v>0.104719755119659</v>
      </c>
      <c r="KA36" s="5">
        <v>0.13124999999999901</v>
      </c>
      <c r="KB36" s="5" t="s">
        <v>318</v>
      </c>
      <c r="KC36" s="5">
        <v>0</v>
      </c>
      <c r="KD36" s="5" t="s">
        <v>1476</v>
      </c>
      <c r="KF36" s="5" t="s">
        <v>1477</v>
      </c>
      <c r="KG36" s="5" t="s">
        <v>525</v>
      </c>
      <c r="KH36" s="5" t="s">
        <v>320</v>
      </c>
      <c r="KI36" s="5">
        <v>10</v>
      </c>
      <c r="KL36" s="5">
        <v>1</v>
      </c>
      <c r="KM36" s="5">
        <v>1</v>
      </c>
      <c r="KP36" s="5">
        <v>2</v>
      </c>
      <c r="KW36" s="5" t="s">
        <v>321</v>
      </c>
      <c r="LB36" s="5">
        <v>1</v>
      </c>
      <c r="LC36" s="5" t="s">
        <v>318</v>
      </c>
      <c r="LD36" s="5" t="s">
        <v>322</v>
      </c>
      <c r="LE36" s="5">
        <v>0</v>
      </c>
      <c r="LF36" s="5">
        <v>1</v>
      </c>
      <c r="LG36" s="5">
        <v>1</v>
      </c>
    </row>
    <row r="37" spans="1:319" x14ac:dyDescent="0.2">
      <c r="A37" s="5" t="s">
        <v>1452</v>
      </c>
      <c r="B37" s="73" t="s">
        <v>1507</v>
      </c>
      <c r="C37" s="5" t="s">
        <v>1453</v>
      </c>
      <c r="D37" s="5" t="s">
        <v>353</v>
      </c>
      <c r="E37" s="5">
        <v>26</v>
      </c>
      <c r="F37" s="73" t="s">
        <v>1017</v>
      </c>
      <c r="G37" s="29">
        <v>4800405.7006553002</v>
      </c>
      <c r="H37" s="29">
        <v>2936876.3420221601</v>
      </c>
      <c r="I37" s="74">
        <v>4800405.7006553002</v>
      </c>
      <c r="J37" s="77">
        <v>44860.302083333336</v>
      </c>
      <c r="K37" s="29">
        <v>4800405.7006553002</v>
      </c>
      <c r="L37" s="5" t="s">
        <v>450</v>
      </c>
      <c r="M37" s="5">
        <v>1</v>
      </c>
      <c r="N37" s="5" t="s">
        <v>1454</v>
      </c>
      <c r="O37" s="5" t="s">
        <v>329</v>
      </c>
      <c r="R37" s="5">
        <v>1800</v>
      </c>
      <c r="S37" s="5">
        <v>333</v>
      </c>
      <c r="U37" s="5">
        <v>0</v>
      </c>
      <c r="V37" s="5">
        <v>44.811158418655303</v>
      </c>
      <c r="W37" s="5">
        <v>0</v>
      </c>
      <c r="X37" s="5" t="s">
        <v>1646</v>
      </c>
      <c r="AG37" s="5">
        <v>0</v>
      </c>
      <c r="AH37" s="5">
        <v>0</v>
      </c>
      <c r="AL37" s="5">
        <v>1</v>
      </c>
      <c r="AM37" s="5">
        <v>9</v>
      </c>
      <c r="AU37" s="5">
        <v>128</v>
      </c>
      <c r="AV37" s="5" t="b">
        <v>1</v>
      </c>
      <c r="AW37" s="5">
        <v>0</v>
      </c>
      <c r="AY37" s="5">
        <v>4800405.7006553002</v>
      </c>
      <c r="BA37" s="5">
        <v>4800405.7006553002</v>
      </c>
      <c r="BB37" s="5">
        <v>0</v>
      </c>
      <c r="BC37" s="5">
        <v>4.7570042969102397</v>
      </c>
      <c r="BD37" s="5">
        <v>5023701.5454195701</v>
      </c>
      <c r="BE37" s="5">
        <v>223291.08775627901</v>
      </c>
      <c r="BF37" s="71">
        <v>3.69975784409302E-6</v>
      </c>
      <c r="BG37" s="5">
        <v>0</v>
      </c>
      <c r="BH37" s="5">
        <v>0</v>
      </c>
      <c r="BI37" s="5">
        <v>5</v>
      </c>
      <c r="BJ37" s="5">
        <v>30</v>
      </c>
      <c r="BK37" s="5">
        <v>123</v>
      </c>
      <c r="BL37" s="5">
        <v>351</v>
      </c>
      <c r="BM37" s="5">
        <v>0</v>
      </c>
      <c r="BN37" s="5">
        <v>20</v>
      </c>
      <c r="BO37" s="5">
        <v>0</v>
      </c>
      <c r="BP37" s="5">
        <v>4960</v>
      </c>
      <c r="BQ37" s="5">
        <v>0</v>
      </c>
      <c r="BR37" s="5">
        <v>0</v>
      </c>
      <c r="BS37" s="5">
        <v>0</v>
      </c>
      <c r="BT37" s="5">
        <v>3086</v>
      </c>
      <c r="BU37" s="5">
        <v>0</v>
      </c>
      <c r="BV37" s="5">
        <v>21312</v>
      </c>
      <c r="BW37" s="5">
        <v>0</v>
      </c>
      <c r="BX37" s="5">
        <v>61605</v>
      </c>
      <c r="BY37" s="5">
        <v>0</v>
      </c>
      <c r="BZ37" s="5">
        <v>6659</v>
      </c>
      <c r="CA37" s="5">
        <v>0</v>
      </c>
      <c r="CB37" s="5">
        <v>1651539</v>
      </c>
      <c r="CC37" s="5">
        <v>0</v>
      </c>
      <c r="CD37" s="5">
        <v>0</v>
      </c>
      <c r="CE37" s="5">
        <v>0</v>
      </c>
      <c r="CF37" s="5">
        <v>1027450</v>
      </c>
      <c r="CG37" s="5">
        <v>128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128</v>
      </c>
      <c r="CN37" s="5">
        <v>0</v>
      </c>
      <c r="CO37" s="5" t="s">
        <v>1647</v>
      </c>
      <c r="CQ37" s="5">
        <v>2393246.2986047301</v>
      </c>
      <c r="CR37" s="5">
        <v>2407159.4020505599</v>
      </c>
      <c r="CS37" s="5">
        <v>0</v>
      </c>
      <c r="CT37" s="5">
        <v>0</v>
      </c>
      <c r="CU37" s="5">
        <v>0.121237043447515</v>
      </c>
      <c r="CV37" s="5">
        <v>4.6357672534627197</v>
      </c>
      <c r="CW37" s="5">
        <v>6.2704270360011E-2</v>
      </c>
      <c r="CX37" s="5">
        <v>2.4944085270348801</v>
      </c>
      <c r="CY37" s="5">
        <v>2.5571127973948902</v>
      </c>
      <c r="CZ37" s="5">
        <v>5.8532773087504701E-2</v>
      </c>
      <c r="DA37" s="5">
        <v>2.14135872642784</v>
      </c>
      <c r="DB37" s="5">
        <v>2.1998914995153398</v>
      </c>
      <c r="DC37" s="5">
        <v>2511860.0878500398</v>
      </c>
      <c r="DD37" s="5">
        <v>2511841.4575695298</v>
      </c>
      <c r="DE37" s="5">
        <v>118613.668005646</v>
      </c>
      <c r="DF37" s="5">
        <v>104677.41975063299</v>
      </c>
      <c r="DG37" s="5">
        <v>32510.57852752</v>
      </c>
      <c r="DH37" s="5">
        <v>30828.181408603399</v>
      </c>
      <c r="DI37" s="5">
        <v>63338.759936123402</v>
      </c>
      <c r="DJ37" s="5">
        <v>73903.089478126305</v>
      </c>
      <c r="DK37" s="5">
        <v>73849.238342030207</v>
      </c>
      <c r="DL37" s="5">
        <v>147752.327820156</v>
      </c>
      <c r="DM37" s="5">
        <v>0</v>
      </c>
      <c r="DN37" s="5">
        <v>0</v>
      </c>
      <c r="DO37" s="5">
        <v>0</v>
      </c>
      <c r="DP37" s="5">
        <v>12200</v>
      </c>
      <c r="DQ37" s="5">
        <v>0</v>
      </c>
      <c r="DR37" s="5">
        <v>12200</v>
      </c>
      <c r="DS37" s="71">
        <v>2.6226988736632801E-6</v>
      </c>
      <c r="DT37" s="71">
        <v>1.0770589704297299E-6</v>
      </c>
      <c r="DU37" s="71">
        <v>3.69975784409302E-6</v>
      </c>
      <c r="DV37" s="71">
        <v>2.6226988736632801E-6</v>
      </c>
      <c r="DW37" s="71">
        <v>1.0770589704297299E-6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2.0328397473397</v>
      </c>
      <c r="EL37" s="5">
        <v>0.15182931872748801</v>
      </c>
      <c r="EM37" s="71">
        <v>9.9899992500374001E-5</v>
      </c>
      <c r="EN37" s="5">
        <v>0</v>
      </c>
      <c r="EO37" s="5">
        <v>0</v>
      </c>
      <c r="EP37" s="5">
        <v>3.5520075335968002</v>
      </c>
      <c r="EQ37" s="71">
        <v>9.8998681673512196E-5</v>
      </c>
      <c r="ER37" s="71">
        <v>9.8999156300731694E-5</v>
      </c>
      <c r="ES37" s="5">
        <v>0</v>
      </c>
      <c r="ET37" s="5">
        <v>3.15</v>
      </c>
      <c r="EU37" s="71">
        <v>9.8999990358950005E-5</v>
      </c>
      <c r="EV37" s="5">
        <v>0</v>
      </c>
      <c r="EW37" s="71">
        <v>9.89998019275406E-5</v>
      </c>
      <c r="EX37" s="71">
        <v>9.9989975928527195E-5</v>
      </c>
      <c r="EY37" s="5">
        <v>0.34874999998522899</v>
      </c>
      <c r="EZ37" s="5">
        <v>0</v>
      </c>
      <c r="FA37" s="5">
        <v>0</v>
      </c>
      <c r="FB37" s="5">
        <v>0</v>
      </c>
      <c r="FC37" s="5">
        <v>0</v>
      </c>
      <c r="FD37" s="71">
        <v>9.4306396025700596E-9</v>
      </c>
      <c r="FE37" s="71">
        <v>6.2561426872331702E-9</v>
      </c>
      <c r="FF37" s="71">
        <v>4.5219330502277403E-9</v>
      </c>
      <c r="FG37" s="71">
        <v>6.2561426872331702E-9</v>
      </c>
      <c r="FH37" s="71">
        <v>9.4306396025700596E-9</v>
      </c>
      <c r="FI37" s="71">
        <v>8.1514866523413299E-9</v>
      </c>
      <c r="FJ37" s="71">
        <v>9.4306396025700596E-9</v>
      </c>
      <c r="FK37" s="71">
        <v>6.2945024748017803E-9</v>
      </c>
      <c r="FL37" s="5">
        <v>0</v>
      </c>
      <c r="FM37" s="71">
        <v>-6.2601936083426202E-9</v>
      </c>
      <c r="FN37" s="71">
        <v>3.4806794651303E-7</v>
      </c>
      <c r="FO37" s="71">
        <v>3.5432814012137299E-7</v>
      </c>
      <c r="FP37" s="71">
        <v>6.9571075858804499E-9</v>
      </c>
      <c r="FQ37" s="71">
        <v>3.7970568086151398E-7</v>
      </c>
      <c r="FR37" s="71">
        <v>3.7274857327563401E-7</v>
      </c>
      <c r="FS37" s="5">
        <v>0.312</v>
      </c>
      <c r="FT37" s="5">
        <v>6.1086523819801501E-2</v>
      </c>
      <c r="FU37" s="5">
        <v>0.13750000000000001</v>
      </c>
      <c r="FV37" s="5">
        <v>2.0328397473397</v>
      </c>
      <c r="FW37" s="5">
        <v>0.15182931872748801</v>
      </c>
      <c r="FX37" s="71">
        <v>9.9899992500374001E-5</v>
      </c>
      <c r="FY37" s="5">
        <v>0</v>
      </c>
      <c r="FZ37" s="5">
        <v>0.31491020061562702</v>
      </c>
      <c r="GA37" s="5">
        <v>0.103801485740296</v>
      </c>
      <c r="GB37" s="71">
        <v>9.9011117999925306E-5</v>
      </c>
      <c r="GC37" s="5">
        <v>0</v>
      </c>
      <c r="GD37" s="5">
        <v>0</v>
      </c>
      <c r="GE37" s="5">
        <v>1.07011859632543</v>
      </c>
      <c r="GF37" s="71">
        <v>5.5511151231257802E-17</v>
      </c>
      <c r="GG37" s="71">
        <v>6.9388939039072199E-18</v>
      </c>
      <c r="GH37" s="5">
        <v>0</v>
      </c>
      <c r="GI37" s="5">
        <v>1.20000016471371</v>
      </c>
      <c r="GJ37" s="71">
        <v>9.9000000000515302E-5</v>
      </c>
      <c r="GK37" s="71">
        <v>9.9000000000001797E-5</v>
      </c>
      <c r="GL37" s="71">
        <v>9.9009929072441105E-5</v>
      </c>
      <c r="GM37" s="71">
        <v>9.9009985534845302E-5</v>
      </c>
      <c r="GN37" s="5">
        <v>5.3413997539020902E-2</v>
      </c>
      <c r="GO37" s="5">
        <v>0</v>
      </c>
      <c r="GP37" s="71">
        <v>9.9910592715746205E-9</v>
      </c>
      <c r="GQ37" s="5">
        <v>0</v>
      </c>
      <c r="GR37" s="5">
        <v>0</v>
      </c>
      <c r="GS37" s="71">
        <v>2.3537130433570699E-7</v>
      </c>
      <c r="GT37" s="71">
        <v>2.24257251435489E-7</v>
      </c>
      <c r="GU37" s="71">
        <v>2.24257251435489E-7</v>
      </c>
      <c r="GV37" s="71">
        <v>2.1073011824412899E-7</v>
      </c>
      <c r="GW37" s="71">
        <v>2.3537130433570699E-7</v>
      </c>
      <c r="GX37" s="71">
        <v>2.3537130433570699E-7</v>
      </c>
      <c r="GY37" s="71">
        <v>2.3006097266131601E-7</v>
      </c>
      <c r="GZ37" s="71">
        <v>7.0540957519682396E-9</v>
      </c>
      <c r="HA37" s="5">
        <v>0</v>
      </c>
      <c r="HB37" s="71">
        <v>7.7115245249091798E-8</v>
      </c>
      <c r="HC37" s="71">
        <v>1.28867613740065E-5</v>
      </c>
      <c r="HD37" s="71">
        <v>1.28096461287575E-5</v>
      </c>
      <c r="HE37" s="71">
        <v>-2.45231730359482E-6</v>
      </c>
      <c r="HF37" s="71">
        <v>1.3740352376456001E-5</v>
      </c>
      <c r="HG37" s="71">
        <v>1.61926696800508E-5</v>
      </c>
      <c r="HH37" s="5">
        <v>0.17799999999999999</v>
      </c>
      <c r="HI37" s="5">
        <v>0</v>
      </c>
      <c r="HJ37" s="5">
        <v>0</v>
      </c>
      <c r="HK37" s="5">
        <v>0</v>
      </c>
      <c r="HL37" s="5">
        <v>3.5520075335968002</v>
      </c>
      <c r="HM37" s="71">
        <v>9.8998681673512196E-5</v>
      </c>
      <c r="HN37" s="71">
        <v>9.8999156300731694E-5</v>
      </c>
      <c r="HO37" s="5">
        <v>0</v>
      </c>
      <c r="HP37" s="5">
        <v>3.15</v>
      </c>
      <c r="HQ37" s="71">
        <v>9.9000000000515302E-5</v>
      </c>
      <c r="HR37" s="71">
        <v>9.9000000000001797E-5</v>
      </c>
      <c r="HS37" s="71">
        <v>9.9009929072441105E-5</v>
      </c>
      <c r="HT37" s="71">
        <v>9.9989975928527195E-5</v>
      </c>
      <c r="HU37" s="5">
        <v>0.34874999998522899</v>
      </c>
      <c r="HV37" s="5">
        <v>0</v>
      </c>
      <c r="HW37" s="71">
        <v>9.9910592715746205E-9</v>
      </c>
      <c r="HX37" s="5">
        <v>0</v>
      </c>
      <c r="HY37" s="5">
        <v>0</v>
      </c>
      <c r="HZ37" s="71">
        <v>2.3537130433570699E-7</v>
      </c>
      <c r="IA37" s="71">
        <v>2.24257251435489E-7</v>
      </c>
      <c r="IB37" s="71">
        <v>2.24257251435489E-7</v>
      </c>
      <c r="IC37" s="71">
        <v>2.1073011824412899E-7</v>
      </c>
      <c r="ID37" s="71">
        <v>2.3537130433570699E-7</v>
      </c>
      <c r="IE37" s="71">
        <v>2.3537130433570699E-7</v>
      </c>
      <c r="IF37" s="71">
        <v>2.3006097266131601E-7</v>
      </c>
      <c r="IG37" s="71">
        <v>7.0540957519682396E-9</v>
      </c>
      <c r="IH37" s="5">
        <v>0</v>
      </c>
      <c r="II37" s="5">
        <v>8066</v>
      </c>
      <c r="IJ37" s="5">
        <v>6103</v>
      </c>
      <c r="IK37" s="5">
        <v>333</v>
      </c>
      <c r="IL37" s="5">
        <v>330</v>
      </c>
      <c r="IM37" s="5">
        <v>3</v>
      </c>
      <c r="IN37" s="5">
        <v>142</v>
      </c>
      <c r="IO37" s="5">
        <v>188</v>
      </c>
      <c r="IP37" s="5">
        <v>0</v>
      </c>
      <c r="IQ37" s="5">
        <v>406</v>
      </c>
      <c r="IR37" s="5">
        <v>4980</v>
      </c>
      <c r="IS37" s="5">
        <v>3368</v>
      </c>
      <c r="IT37" s="5">
        <v>224</v>
      </c>
      <c r="IU37" s="5">
        <v>224</v>
      </c>
      <c r="IV37" s="5">
        <v>3086</v>
      </c>
      <c r="IW37" s="5">
        <v>348</v>
      </c>
      <c r="IX37" s="5">
        <v>3</v>
      </c>
      <c r="IY37" s="5">
        <v>3</v>
      </c>
      <c r="IZ37" s="5">
        <v>2735</v>
      </c>
      <c r="JA37" s="5">
        <v>4.7826693303308597E-2</v>
      </c>
      <c r="JB37" s="5">
        <v>0.21339981131278099</v>
      </c>
      <c r="JC37" s="5">
        <v>3.1935526254972701E-2</v>
      </c>
      <c r="JD37" s="5">
        <v>4.7826693303308597E-2</v>
      </c>
      <c r="JE37" s="5">
        <v>0.21339981131278099</v>
      </c>
      <c r="JF37" s="5">
        <v>0.21092080679331901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1.44996088779092</v>
      </c>
      <c r="JN37" s="5">
        <v>1.47060253201609</v>
      </c>
      <c r="JO37" s="5">
        <v>1.6289146084422499</v>
      </c>
      <c r="JP37" s="5">
        <v>1.62893307915012</v>
      </c>
      <c r="JQ37" s="71">
        <v>7.0855051640749198E-8</v>
      </c>
      <c r="JR37" s="71">
        <v>1.32348293205196E-5</v>
      </c>
      <c r="JS37" s="71">
        <v>1.31639742688788E-5</v>
      </c>
      <c r="JT37" s="71">
        <v>-2.44536019600894E-6</v>
      </c>
      <c r="JU37" s="71">
        <v>1.41200580573175E-5</v>
      </c>
      <c r="JV37" s="71">
        <v>1.6565418253326401E-5</v>
      </c>
      <c r="JW37" s="5">
        <v>0.312</v>
      </c>
      <c r="JX37" s="5">
        <v>2406266.5721652801</v>
      </c>
      <c r="JY37" s="5">
        <v>4799512.8707700204</v>
      </c>
      <c r="JZ37" s="5">
        <v>6.1086523819801501E-2</v>
      </c>
      <c r="KA37" s="5">
        <v>0.13750000000000001</v>
      </c>
      <c r="KB37" s="5" t="s">
        <v>318</v>
      </c>
      <c r="KC37" s="5">
        <v>0</v>
      </c>
      <c r="KD37" s="5" t="s">
        <v>1648</v>
      </c>
      <c r="KF37" s="5" t="s">
        <v>1649</v>
      </c>
      <c r="KG37" s="5" t="s">
        <v>450</v>
      </c>
      <c r="KH37" s="5" t="s">
        <v>320</v>
      </c>
      <c r="KI37" s="5">
        <v>10</v>
      </c>
      <c r="KL37" s="5">
        <v>1</v>
      </c>
      <c r="KM37" s="5">
        <v>1</v>
      </c>
      <c r="KP37" s="5">
        <v>4</v>
      </c>
      <c r="KW37" s="5" t="s">
        <v>321</v>
      </c>
      <c r="LB37" s="5">
        <v>1</v>
      </c>
      <c r="LC37" s="5" t="s">
        <v>318</v>
      </c>
      <c r="LD37" s="5" t="s">
        <v>322</v>
      </c>
      <c r="LE37" s="5">
        <v>0</v>
      </c>
      <c r="LF37" s="5">
        <v>1</v>
      </c>
      <c r="LG37" s="5">
        <v>1</v>
      </c>
    </row>
    <row r="38" spans="1:319" x14ac:dyDescent="0.2">
      <c r="A38" s="5" t="s">
        <v>528</v>
      </c>
      <c r="B38" s="73" t="s">
        <v>547</v>
      </c>
      <c r="C38" s="5" t="s">
        <v>529</v>
      </c>
      <c r="D38" s="5" t="s">
        <v>353</v>
      </c>
      <c r="E38" s="5">
        <v>49</v>
      </c>
      <c r="F38" s="73" t="s">
        <v>1018</v>
      </c>
      <c r="G38" s="29">
        <v>4617727.57155653</v>
      </c>
      <c r="H38" s="29">
        <v>2205440.4215083499</v>
      </c>
      <c r="I38" s="74">
        <v>4617727.57155653</v>
      </c>
      <c r="J38" s="77">
        <v>44740.411805555559</v>
      </c>
      <c r="K38" s="29">
        <v>4617727.57155653</v>
      </c>
      <c r="L38" s="5" t="s">
        <v>462</v>
      </c>
      <c r="M38" s="5">
        <v>1</v>
      </c>
      <c r="N38" s="5" t="s">
        <v>530</v>
      </c>
      <c r="O38" s="5" t="s">
        <v>530</v>
      </c>
      <c r="R38" s="5">
        <v>1800</v>
      </c>
      <c r="S38" s="5">
        <v>331</v>
      </c>
      <c r="U38" s="5">
        <v>0</v>
      </c>
      <c r="V38" s="5">
        <v>65.3306369781494</v>
      </c>
      <c r="W38" s="5">
        <v>0</v>
      </c>
      <c r="X38" s="5" t="s">
        <v>1478</v>
      </c>
      <c r="AG38" s="5">
        <v>0</v>
      </c>
      <c r="AH38" s="5">
        <v>0</v>
      </c>
      <c r="AL38" s="5">
        <v>1</v>
      </c>
      <c r="AM38" s="5">
        <v>10</v>
      </c>
      <c r="AU38" s="5">
        <v>165</v>
      </c>
      <c r="AV38" s="5" t="b">
        <v>1</v>
      </c>
      <c r="AW38" s="5">
        <v>0</v>
      </c>
      <c r="AY38" s="5">
        <v>4617727.57155653</v>
      </c>
      <c r="BA38" s="5">
        <v>4617727.57155653</v>
      </c>
      <c r="BB38" s="5">
        <v>0</v>
      </c>
      <c r="BC38" s="5">
        <v>0.12706079650646199</v>
      </c>
      <c r="BD38" s="5">
        <v>4941516.5182096101</v>
      </c>
      <c r="BE38" s="5">
        <v>323619.10332077497</v>
      </c>
      <c r="BF38" s="5">
        <v>69.716271502786299</v>
      </c>
      <c r="BG38" s="5">
        <v>100</v>
      </c>
      <c r="BH38" s="5">
        <v>0</v>
      </c>
      <c r="BI38" s="5">
        <v>5</v>
      </c>
      <c r="BJ38" s="5">
        <v>29</v>
      </c>
      <c r="BK38" s="5">
        <v>156</v>
      </c>
      <c r="BL38" s="5">
        <v>352</v>
      </c>
      <c r="BM38" s="5">
        <v>0</v>
      </c>
      <c r="BN38" s="5">
        <v>19</v>
      </c>
      <c r="BO38" s="5">
        <v>0</v>
      </c>
      <c r="BP38" s="5">
        <v>5031</v>
      </c>
      <c r="BQ38" s="5">
        <v>0</v>
      </c>
      <c r="BR38" s="5">
        <v>0</v>
      </c>
      <c r="BS38" s="5">
        <v>1</v>
      </c>
      <c r="BT38" s="5">
        <v>3086</v>
      </c>
      <c r="BU38" s="5">
        <v>3</v>
      </c>
      <c r="BV38" s="5">
        <v>29128</v>
      </c>
      <c r="BW38" s="5">
        <v>0</v>
      </c>
      <c r="BX38" s="5">
        <v>53291</v>
      </c>
      <c r="BY38" s="5">
        <v>0</v>
      </c>
      <c r="BZ38" s="5">
        <v>6287</v>
      </c>
      <c r="CA38" s="5">
        <v>0</v>
      </c>
      <c r="CB38" s="5">
        <v>1665121</v>
      </c>
      <c r="CC38" s="5">
        <v>0</v>
      </c>
      <c r="CD38" s="5">
        <v>331</v>
      </c>
      <c r="CE38" s="5">
        <v>0</v>
      </c>
      <c r="CF38" s="5">
        <v>1020949</v>
      </c>
      <c r="CG38" s="5">
        <v>161</v>
      </c>
      <c r="CH38" s="5">
        <v>0</v>
      </c>
      <c r="CI38" s="5">
        <v>1</v>
      </c>
      <c r="CJ38" s="5">
        <v>3</v>
      </c>
      <c r="CK38" s="5">
        <v>0</v>
      </c>
      <c r="CL38" s="5">
        <v>0</v>
      </c>
      <c r="CM38" s="5">
        <v>162</v>
      </c>
      <c r="CN38" s="5">
        <v>3</v>
      </c>
      <c r="CO38" s="5" t="s">
        <v>1479</v>
      </c>
      <c r="CQ38" s="5">
        <v>2305862.59376194</v>
      </c>
      <c r="CR38" s="5">
        <v>2311864.9777945899</v>
      </c>
      <c r="CS38" s="5">
        <v>0</v>
      </c>
      <c r="CT38" s="5">
        <v>0</v>
      </c>
      <c r="CU38" s="5">
        <v>2.1887461249744201E-2</v>
      </c>
      <c r="CV38" s="5">
        <v>0.105173335256717</v>
      </c>
      <c r="CW38" s="5">
        <v>3.8463664507821702E-3</v>
      </c>
      <c r="CX38" s="5">
        <v>3.0574694357394901E-2</v>
      </c>
      <c r="CY38" s="5">
        <v>3.4421060808177098E-2</v>
      </c>
      <c r="CZ38" s="5">
        <v>1.8041094798962001E-2</v>
      </c>
      <c r="DA38" s="5">
        <v>7.4598640899322693E-2</v>
      </c>
      <c r="DB38" s="5">
        <v>9.2639735698284806E-2</v>
      </c>
      <c r="DC38" s="5">
        <v>2470738.7179002902</v>
      </c>
      <c r="DD38" s="5">
        <v>2470777.8003093102</v>
      </c>
      <c r="DE38" s="5">
        <v>164742.97617084999</v>
      </c>
      <c r="DF38" s="5">
        <v>158876.127149924</v>
      </c>
      <c r="DG38" s="5">
        <v>34132.582114516299</v>
      </c>
      <c r="DH38" s="5">
        <v>28346.5837227298</v>
      </c>
      <c r="DI38" s="5">
        <v>62479.165837246102</v>
      </c>
      <c r="DJ38" s="5">
        <v>130610.394056334</v>
      </c>
      <c r="DK38" s="5">
        <v>130528.637082784</v>
      </c>
      <c r="DL38" s="5">
        <v>261139.03113911799</v>
      </c>
      <c r="DM38" s="5">
        <v>0</v>
      </c>
      <c r="DN38" s="5">
        <v>0.90634441087613205</v>
      </c>
      <c r="DO38" s="5">
        <v>0.90634441087613205</v>
      </c>
      <c r="DP38" s="5">
        <v>0</v>
      </c>
      <c r="DQ38" s="5">
        <v>0</v>
      </c>
      <c r="DR38" s="5">
        <v>0</v>
      </c>
      <c r="DS38" s="5">
        <v>33.126080040946</v>
      </c>
      <c r="DT38" s="5">
        <v>36.590191461840298</v>
      </c>
      <c r="DU38" s="5">
        <v>69.716271502786299</v>
      </c>
      <c r="DV38" s="5">
        <v>33.126080040946</v>
      </c>
      <c r="DW38" s="5">
        <v>36.590191461840298</v>
      </c>
      <c r="DX38" s="5">
        <v>0</v>
      </c>
      <c r="DY38" s="5">
        <v>0</v>
      </c>
      <c r="DZ38" s="5">
        <v>0</v>
      </c>
      <c r="EA38" s="5">
        <v>100</v>
      </c>
      <c r="EB38" s="5">
        <v>0</v>
      </c>
      <c r="EC38" s="5">
        <v>0</v>
      </c>
      <c r="ED38" s="5">
        <v>0</v>
      </c>
      <c r="EE38" s="5">
        <v>0</v>
      </c>
      <c r="EF38" s="5">
        <v>100</v>
      </c>
      <c r="EG38" s="5">
        <v>0</v>
      </c>
      <c r="EH38" s="5">
        <v>100</v>
      </c>
      <c r="EI38" s="5">
        <v>0</v>
      </c>
      <c r="EJ38" s="5">
        <v>0</v>
      </c>
      <c r="EK38" s="5">
        <v>1.8913513020450901</v>
      </c>
      <c r="EL38" s="5">
        <v>0.15546501126404999</v>
      </c>
      <c r="EM38" s="71">
        <v>9.8992993017299401E-5</v>
      </c>
      <c r="EN38" s="5">
        <v>0</v>
      </c>
      <c r="EO38" s="71">
        <v>1.6013506420211401E-18</v>
      </c>
      <c r="EP38" s="5">
        <v>2.6409358567211201</v>
      </c>
      <c r="EQ38" s="71">
        <v>9.7852480131747793E-5</v>
      </c>
      <c r="ER38" s="71">
        <v>9.8493617582968903E-5</v>
      </c>
      <c r="ES38" s="5">
        <v>0</v>
      </c>
      <c r="ET38" s="5">
        <v>3.1028500000000001</v>
      </c>
      <c r="EU38" s="71">
        <v>9.8983174822098107E-5</v>
      </c>
      <c r="EV38" s="5">
        <v>0</v>
      </c>
      <c r="EW38" s="5">
        <v>0</v>
      </c>
      <c r="EX38" s="71">
        <v>9.8993815828063395E-5</v>
      </c>
      <c r="EY38" s="5">
        <v>0.39989994069908102</v>
      </c>
      <c r="EZ38" s="5">
        <v>0</v>
      </c>
      <c r="FA38" s="5">
        <v>0</v>
      </c>
      <c r="FB38" s="5">
        <v>0</v>
      </c>
      <c r="FC38" s="5">
        <v>0</v>
      </c>
      <c r="FD38" s="71">
        <v>1.33475353811252E-7</v>
      </c>
      <c r="FE38" s="71">
        <v>1.33475353811252E-7</v>
      </c>
      <c r="FF38" s="71">
        <v>1.49492896742153E-8</v>
      </c>
      <c r="FG38" s="71">
        <v>1.33475353811252E-7</v>
      </c>
      <c r="FH38" s="71">
        <v>1.06403769961627E-8</v>
      </c>
      <c r="FI38" s="71">
        <v>1.9586803984283902E-9</v>
      </c>
      <c r="FJ38" s="71">
        <v>1.06403769961627E-8</v>
      </c>
      <c r="FK38" s="5">
        <v>7.9500727527477694E-2</v>
      </c>
      <c r="FL38" s="5">
        <v>0</v>
      </c>
      <c r="FM38" s="71">
        <v>-1.71252275749665E-7</v>
      </c>
      <c r="FN38" s="71">
        <v>2.2620863906946999E-8</v>
      </c>
      <c r="FO38" s="71">
        <v>1.9387313965661201E-7</v>
      </c>
      <c r="FP38" s="71">
        <v>-2.8163844112871901E-8</v>
      </c>
      <c r="FQ38" s="71">
        <v>8.9963689614211401E-9</v>
      </c>
      <c r="FR38" s="71">
        <v>3.7160213074292997E-8</v>
      </c>
      <c r="FS38" s="5">
        <v>2.25</v>
      </c>
      <c r="FT38" s="5">
        <v>0.104719755119659</v>
      </c>
      <c r="FU38" s="5">
        <v>0.125</v>
      </c>
      <c r="FV38" s="5">
        <v>1.8913513020450901</v>
      </c>
      <c r="FW38" s="5">
        <v>0.15546501126404999</v>
      </c>
      <c r="FX38" s="71">
        <v>9.8992993017299401E-5</v>
      </c>
      <c r="FY38" s="5">
        <v>0</v>
      </c>
      <c r="FZ38" s="5">
        <v>6.2846155009563303</v>
      </c>
      <c r="GA38" s="5">
        <v>0.126027834463352</v>
      </c>
      <c r="GB38" s="71">
        <v>9.8992337271175401E-5</v>
      </c>
      <c r="GC38" s="5">
        <v>0</v>
      </c>
      <c r="GD38" s="71">
        <v>3.7398203306449901E-17</v>
      </c>
      <c r="GE38" s="5">
        <v>1.5686949522684399</v>
      </c>
      <c r="GF38" s="71">
        <v>9.8816450366023795E-5</v>
      </c>
      <c r="GG38" s="71">
        <v>9.8394482514856094E-5</v>
      </c>
      <c r="GH38" s="5">
        <v>0</v>
      </c>
      <c r="GI38" s="5">
        <v>3.1053277337924201</v>
      </c>
      <c r="GJ38" s="71">
        <v>9.89822620503511E-5</v>
      </c>
      <c r="GK38" s="5">
        <v>0</v>
      </c>
      <c r="GL38" s="71">
        <v>9.8917098822981497E-5</v>
      </c>
      <c r="GM38" s="71">
        <v>9.8988517231779401E-5</v>
      </c>
      <c r="GN38" s="5">
        <v>2.0452985353044701E-2</v>
      </c>
      <c r="GO38" s="5">
        <v>0</v>
      </c>
      <c r="GP38" s="71">
        <v>9.8984768472205805E-5</v>
      </c>
      <c r="GQ38" s="5">
        <v>0</v>
      </c>
      <c r="GR38" s="5">
        <v>0</v>
      </c>
      <c r="GS38" s="71">
        <v>4.0615917358266504E-6</v>
      </c>
      <c r="GT38" s="71">
        <v>4.0615917358266504E-6</v>
      </c>
      <c r="GU38" s="71">
        <v>1.49573358233789E-7</v>
      </c>
      <c r="GV38" s="71">
        <v>4.0615917358266504E-6</v>
      </c>
      <c r="GW38" s="71">
        <v>8.4854282800250705E-7</v>
      </c>
      <c r="GX38" s="71">
        <v>8.4854282800250705E-7</v>
      </c>
      <c r="GY38" s="71">
        <v>6.2112164744831901E-7</v>
      </c>
      <c r="GZ38" s="5">
        <v>0.120450762892868</v>
      </c>
      <c r="HA38" s="5">
        <v>0</v>
      </c>
      <c r="HB38" s="71">
        <v>-7.9666509551918E-7</v>
      </c>
      <c r="HC38" s="71">
        <v>4.9261088010889497E-8</v>
      </c>
      <c r="HD38" s="71">
        <v>8.4592618353006997E-7</v>
      </c>
      <c r="HE38" s="71">
        <v>-6.5539365463398903E-8</v>
      </c>
      <c r="HF38" s="71">
        <v>1.5067921720826901E-7</v>
      </c>
      <c r="HG38" s="71">
        <v>2.1621858267166799E-7</v>
      </c>
      <c r="HH38" s="5">
        <v>0.13799999999999901</v>
      </c>
      <c r="HI38" s="5">
        <v>0.209439510239319</v>
      </c>
      <c r="HJ38" s="5">
        <v>0.125</v>
      </c>
      <c r="HK38" s="71">
        <v>3.7398203306449901E-17</v>
      </c>
      <c r="HL38" s="5">
        <v>2.6409358567211201</v>
      </c>
      <c r="HM38" s="71">
        <v>9.8816450366023795E-5</v>
      </c>
      <c r="HN38" s="71">
        <v>9.8493617582968903E-5</v>
      </c>
      <c r="HO38" s="5">
        <v>0</v>
      </c>
      <c r="HP38" s="5">
        <v>3.1028500000000001</v>
      </c>
      <c r="HQ38" s="71">
        <v>9.8983174822098107E-5</v>
      </c>
      <c r="HR38" s="5">
        <v>0</v>
      </c>
      <c r="HS38" s="71">
        <v>9.8917098822981497E-5</v>
      </c>
      <c r="HT38" s="71">
        <v>9.8993815828063395E-5</v>
      </c>
      <c r="HU38" s="5">
        <v>0.39989994069908102</v>
      </c>
      <c r="HV38" s="5">
        <v>0</v>
      </c>
      <c r="HW38" s="71">
        <v>9.8984768472205805E-5</v>
      </c>
      <c r="HX38" s="5">
        <v>0</v>
      </c>
      <c r="HY38" s="5">
        <v>0</v>
      </c>
      <c r="HZ38" s="71">
        <v>4.0615917358266504E-6</v>
      </c>
      <c r="IA38" s="71">
        <v>4.0615917358266504E-6</v>
      </c>
      <c r="IB38" s="71">
        <v>1.49573358233789E-7</v>
      </c>
      <c r="IC38" s="71">
        <v>4.0615917358266504E-6</v>
      </c>
      <c r="ID38" s="71">
        <v>8.4854282800250705E-7</v>
      </c>
      <c r="IE38" s="71">
        <v>8.4854282800250705E-7</v>
      </c>
      <c r="IF38" s="71">
        <v>6.2112164744831901E-7</v>
      </c>
      <c r="IG38" s="5">
        <v>0.120450762892868</v>
      </c>
      <c r="IH38" s="5">
        <v>0</v>
      </c>
      <c r="II38" s="5">
        <v>8136</v>
      </c>
      <c r="IJ38" s="5">
        <v>6179</v>
      </c>
      <c r="IK38" s="5">
        <v>331</v>
      </c>
      <c r="IL38" s="5">
        <v>328</v>
      </c>
      <c r="IM38" s="5">
        <v>3</v>
      </c>
      <c r="IN38" s="5">
        <v>142</v>
      </c>
      <c r="IO38" s="5">
        <v>186</v>
      </c>
      <c r="IP38" s="5">
        <v>0</v>
      </c>
      <c r="IQ38" s="5">
        <v>406</v>
      </c>
      <c r="IR38" s="5">
        <v>5050</v>
      </c>
      <c r="IS38" s="5">
        <v>3368</v>
      </c>
      <c r="IT38" s="5">
        <v>225</v>
      </c>
      <c r="IU38" s="5">
        <v>225</v>
      </c>
      <c r="IV38" s="5">
        <v>3086</v>
      </c>
      <c r="IW38" s="5">
        <v>348</v>
      </c>
      <c r="IX38" s="5">
        <v>3</v>
      </c>
      <c r="IY38" s="5">
        <v>3</v>
      </c>
      <c r="IZ38" s="5">
        <v>2735</v>
      </c>
      <c r="JA38" s="5">
        <v>6.0953127825474199E-2</v>
      </c>
      <c r="JB38" s="5">
        <v>0.234609265043491</v>
      </c>
      <c r="JC38" s="5">
        <v>3.0283587986753301E-2</v>
      </c>
      <c r="JD38" s="5">
        <v>6.0953127825474199E-2</v>
      </c>
      <c r="JE38" s="5">
        <v>0.22903924726847899</v>
      </c>
      <c r="JF38" s="5">
        <v>0.234609265043491</v>
      </c>
      <c r="JG38" s="5">
        <v>0</v>
      </c>
      <c r="JH38" s="5">
        <v>0</v>
      </c>
      <c r="JI38" s="5">
        <v>0</v>
      </c>
      <c r="JJ38" s="5">
        <v>0</v>
      </c>
      <c r="JK38" s="5">
        <v>0</v>
      </c>
      <c r="JL38" s="5">
        <v>0</v>
      </c>
      <c r="JM38" s="5">
        <v>1.1433887211567599</v>
      </c>
      <c r="JN38" s="5">
        <v>1.1669018562398401</v>
      </c>
      <c r="JO38" s="5">
        <v>1.40290533358827</v>
      </c>
      <c r="JP38" s="5">
        <v>1.40290714036741</v>
      </c>
      <c r="JQ38" s="71">
        <v>-9.6791737126884497E-7</v>
      </c>
      <c r="JR38" s="71">
        <v>7.18819519178365E-8</v>
      </c>
      <c r="JS38" s="71">
        <v>1.0397993231866801E-6</v>
      </c>
      <c r="JT38" s="71">
        <v>-9.3703209576270904E-8</v>
      </c>
      <c r="JU38" s="71">
        <v>1.5967558616969099E-7</v>
      </c>
      <c r="JV38" s="71">
        <v>2.5337879574596199E-7</v>
      </c>
      <c r="JW38" s="5">
        <v>2.25</v>
      </c>
      <c r="JX38" s="5">
        <v>2311550.5209560799</v>
      </c>
      <c r="JY38" s="5">
        <v>4617413.1147180302</v>
      </c>
      <c r="JZ38" s="5">
        <v>0.104719755119659</v>
      </c>
      <c r="KA38" s="5">
        <v>0.125</v>
      </c>
      <c r="KB38" s="5" t="s">
        <v>318</v>
      </c>
      <c r="KC38" s="5">
        <v>0</v>
      </c>
      <c r="KD38" s="5" t="s">
        <v>1480</v>
      </c>
      <c r="KF38" s="5" t="s">
        <v>1481</v>
      </c>
      <c r="KG38" s="5" t="s">
        <v>525</v>
      </c>
      <c r="KH38" s="5" t="s">
        <v>320</v>
      </c>
      <c r="KI38" s="5">
        <v>10</v>
      </c>
      <c r="KL38" s="5">
        <v>1</v>
      </c>
      <c r="KM38" s="5">
        <v>1</v>
      </c>
      <c r="KP38" s="5">
        <v>2</v>
      </c>
      <c r="KW38" s="5" t="s">
        <v>321</v>
      </c>
      <c r="LB38" s="5">
        <v>1</v>
      </c>
      <c r="LC38" s="5" t="s">
        <v>318</v>
      </c>
      <c r="LD38" s="5" t="s">
        <v>322</v>
      </c>
      <c r="LE38" s="5">
        <v>0</v>
      </c>
      <c r="LF38" s="5">
        <v>1</v>
      </c>
      <c r="LG38" s="5">
        <v>1</v>
      </c>
    </row>
    <row r="39" spans="1:319" x14ac:dyDescent="0.2">
      <c r="A39" s="5" t="s">
        <v>528</v>
      </c>
      <c r="B39" s="73" t="s">
        <v>547</v>
      </c>
      <c r="C39" s="5" t="s">
        <v>529</v>
      </c>
      <c r="D39" s="5" t="s">
        <v>355</v>
      </c>
      <c r="E39" s="5">
        <v>10</v>
      </c>
      <c r="F39" s="73" t="s">
        <v>1019</v>
      </c>
      <c r="G39" s="29">
        <v>8156682.7464534696</v>
      </c>
      <c r="H39" s="29">
        <v>6947755.9757384704</v>
      </c>
      <c r="I39" s="74">
        <v>8156682.7464534696</v>
      </c>
      <c r="J39" s="77">
        <v>44647.916666666664</v>
      </c>
      <c r="K39" s="29">
        <v>8156682.7464534696</v>
      </c>
      <c r="L39" s="5" t="s">
        <v>462</v>
      </c>
      <c r="M39" s="5">
        <v>1</v>
      </c>
      <c r="N39" s="5" t="s">
        <v>530</v>
      </c>
      <c r="O39" s="5" t="s">
        <v>530</v>
      </c>
      <c r="R39" s="5">
        <v>1800</v>
      </c>
      <c r="S39" s="5">
        <v>390</v>
      </c>
      <c r="U39" s="5">
        <v>0</v>
      </c>
      <c r="V39" s="5">
        <v>67.437730550765906</v>
      </c>
      <c r="W39" s="5">
        <v>0</v>
      </c>
      <c r="X39" s="5" t="s">
        <v>1276</v>
      </c>
      <c r="AG39" s="5">
        <v>0</v>
      </c>
      <c r="AH39" s="5">
        <v>0</v>
      </c>
      <c r="AL39" s="5">
        <v>2</v>
      </c>
      <c r="AM39" s="5">
        <v>1</v>
      </c>
      <c r="AU39" s="5">
        <v>4109</v>
      </c>
      <c r="AV39" s="5" t="b">
        <v>1</v>
      </c>
      <c r="AW39" s="5">
        <v>0</v>
      </c>
      <c r="AY39" s="5">
        <v>8156682.7464534696</v>
      </c>
      <c r="BA39" s="5">
        <v>8156682.7464534696</v>
      </c>
      <c r="BB39" s="5">
        <v>0</v>
      </c>
      <c r="BC39" s="5">
        <v>4.1830236932646203E-2</v>
      </c>
      <c r="BD39" s="5">
        <v>8648890.4773572497</v>
      </c>
      <c r="BE39" s="5">
        <v>491342.96194264101</v>
      </c>
      <c r="BF39" s="5">
        <v>619.84476129479503</v>
      </c>
      <c r="BG39" s="5">
        <v>244.88236960629899</v>
      </c>
      <c r="BH39" s="5">
        <v>0</v>
      </c>
      <c r="BI39" s="5">
        <v>0</v>
      </c>
      <c r="BJ39" s="5">
        <v>54</v>
      </c>
      <c r="BK39" s="5">
        <v>241</v>
      </c>
      <c r="BL39" s="5">
        <v>474</v>
      </c>
      <c r="BM39" s="5">
        <v>0</v>
      </c>
      <c r="BN39" s="5">
        <v>9</v>
      </c>
      <c r="BO39" s="5">
        <v>0</v>
      </c>
      <c r="BP39" s="5">
        <v>4239</v>
      </c>
      <c r="BQ39" s="5">
        <v>0</v>
      </c>
      <c r="BR39" s="5">
        <v>0</v>
      </c>
      <c r="BS39" s="5">
        <v>0</v>
      </c>
      <c r="BT39" s="5">
        <v>3619</v>
      </c>
      <c r="BU39" s="5">
        <v>0</v>
      </c>
      <c r="BV39" s="5">
        <v>58500</v>
      </c>
      <c r="BW39" s="5">
        <v>3868</v>
      </c>
      <c r="BX39" s="5">
        <v>69810</v>
      </c>
      <c r="BY39" s="5">
        <v>0</v>
      </c>
      <c r="BZ39" s="5">
        <v>3510</v>
      </c>
      <c r="CA39" s="5">
        <v>0</v>
      </c>
      <c r="CB39" s="5">
        <v>1652875</v>
      </c>
      <c r="CC39" s="5">
        <v>0</v>
      </c>
      <c r="CD39" s="5">
        <v>0</v>
      </c>
      <c r="CE39" s="5">
        <v>0</v>
      </c>
      <c r="CF39" s="5">
        <v>1411355</v>
      </c>
      <c r="CG39" s="5">
        <v>241</v>
      </c>
      <c r="CH39" s="5">
        <v>0</v>
      </c>
      <c r="CI39" s="5">
        <v>0</v>
      </c>
      <c r="CJ39" s="5">
        <v>3868</v>
      </c>
      <c r="CK39" s="5">
        <v>0</v>
      </c>
      <c r="CL39" s="5">
        <v>0</v>
      </c>
      <c r="CM39" s="5">
        <v>241</v>
      </c>
      <c r="CN39" s="5">
        <v>3868</v>
      </c>
      <c r="CO39" s="5" t="s">
        <v>789</v>
      </c>
      <c r="CP39" s="5">
        <v>8156682.2582432004</v>
      </c>
      <c r="CQ39" s="5">
        <v>4064464.3516740301</v>
      </c>
      <c r="CR39" s="5">
        <v>4092218.39477944</v>
      </c>
      <c r="CS39" s="5">
        <v>0</v>
      </c>
      <c r="CT39" s="5">
        <v>0</v>
      </c>
      <c r="CU39" s="5">
        <v>2.34302408467696E-2</v>
      </c>
      <c r="CV39" s="5">
        <v>1.8399996085876499E-2</v>
      </c>
      <c r="CW39" s="5">
        <v>1.0505498206183701E-2</v>
      </c>
      <c r="CX39" s="5">
        <v>5.26795591778818E-3</v>
      </c>
      <c r="CY39" s="5">
        <v>1.5773454123971801E-2</v>
      </c>
      <c r="CZ39" s="5">
        <v>1.29247426405859E-2</v>
      </c>
      <c r="DA39" s="5">
        <v>1.31320401680883E-2</v>
      </c>
      <c r="DB39" s="5">
        <v>2.6056782808674302E-2</v>
      </c>
      <c r="DC39" s="5">
        <v>4324259.7070649797</v>
      </c>
      <c r="DD39" s="5">
        <v>4324630.77029227</v>
      </c>
      <c r="DE39" s="5">
        <v>259071.24811285001</v>
      </c>
      <c r="DF39" s="5">
        <v>232271.713829791</v>
      </c>
      <c r="DG39" s="5">
        <v>69017.245714848395</v>
      </c>
      <c r="DH39" s="5">
        <v>69266.993744341104</v>
      </c>
      <c r="DI39" s="5">
        <v>138284.239459189</v>
      </c>
      <c r="DJ39" s="5">
        <v>165954.002398001</v>
      </c>
      <c r="DK39" s="5">
        <v>162012.92521365499</v>
      </c>
      <c r="DL39" s="5">
        <v>327966.92761165701</v>
      </c>
      <c r="DM39" s="5">
        <v>0</v>
      </c>
      <c r="DN39" s="5">
        <v>0</v>
      </c>
      <c r="DO39" s="5">
        <v>0</v>
      </c>
      <c r="DP39" s="5">
        <v>24100</v>
      </c>
      <c r="DQ39" s="5">
        <v>991.79487179487103</v>
      </c>
      <c r="DR39" s="5">
        <v>25091.794871794798</v>
      </c>
      <c r="DS39" s="5">
        <v>585.33088762263299</v>
      </c>
      <c r="DT39" s="5">
        <v>34.513873672162603</v>
      </c>
      <c r="DU39" s="5">
        <v>619.84476129479503</v>
      </c>
      <c r="DV39" s="5">
        <v>585.33088762263196</v>
      </c>
      <c r="DW39" s="5">
        <v>34.513873672162603</v>
      </c>
      <c r="DX39" s="5">
        <v>0</v>
      </c>
      <c r="DY39" s="5">
        <v>0</v>
      </c>
      <c r="DZ39" s="5">
        <v>0</v>
      </c>
      <c r="EA39" s="5">
        <v>138.75296022900099</v>
      </c>
      <c r="EB39" s="5">
        <v>106.129409377298</v>
      </c>
      <c r="EC39" s="5">
        <v>138.75296022900099</v>
      </c>
      <c r="ED39" s="5">
        <v>106.129409377298</v>
      </c>
      <c r="EE39" s="5">
        <v>244.88236960629899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1.9614135790616201</v>
      </c>
      <c r="EL39" s="5">
        <v>0.203726600925243</v>
      </c>
      <c r="EM39" s="71">
        <v>9.9999423980756607E-5</v>
      </c>
      <c r="EN39" s="71">
        <v>9.99980487565999E-5</v>
      </c>
      <c r="EO39" s="71">
        <v>5.1663388257553404E-18</v>
      </c>
      <c r="EP39" s="5">
        <v>10.518582632868601</v>
      </c>
      <c r="EQ39" s="71">
        <v>9.99686679121619E-5</v>
      </c>
      <c r="ER39" s="71">
        <v>9.9968953594459204E-5</v>
      </c>
      <c r="ES39" s="5">
        <v>0</v>
      </c>
      <c r="ET39" s="5">
        <v>20.000019649526301</v>
      </c>
      <c r="EU39" s="71">
        <v>9.99872882608277E-5</v>
      </c>
      <c r="EV39" s="5">
        <v>0</v>
      </c>
      <c r="EW39" s="5">
        <v>0</v>
      </c>
      <c r="EX39" s="71">
        <v>9.9997361942383194E-5</v>
      </c>
      <c r="EY39" s="5">
        <v>1.39867506236078</v>
      </c>
      <c r="EZ39" s="5">
        <v>0</v>
      </c>
      <c r="FA39" s="5">
        <v>0</v>
      </c>
      <c r="FB39" s="71">
        <v>9.2186261020365994E-5</v>
      </c>
      <c r="FC39" s="5">
        <v>0</v>
      </c>
      <c r="FD39" s="71">
        <v>2.04638343423435E-8</v>
      </c>
      <c r="FE39" s="71">
        <v>2.04638343423435E-8</v>
      </c>
      <c r="FF39" s="71">
        <v>1.3606182847070099E-10</v>
      </c>
      <c r="FG39" s="71">
        <v>2.04638343423435E-8</v>
      </c>
      <c r="FH39" s="71">
        <v>1.4374796381000299E-8</v>
      </c>
      <c r="FI39" s="71">
        <v>1.24768930187535E-8</v>
      </c>
      <c r="FJ39" s="71">
        <v>1.4374796381000299E-8</v>
      </c>
      <c r="FK39" s="5">
        <v>0.36800093113077598</v>
      </c>
      <c r="FL39" s="5">
        <v>0.12200063315484699</v>
      </c>
      <c r="FM39" s="71">
        <v>-1.5249576600489399E-7</v>
      </c>
      <c r="FN39" s="71">
        <v>1.300883036133E-9</v>
      </c>
      <c r="FO39" s="71">
        <v>1.53796649041027E-7</v>
      </c>
      <c r="FP39" s="71">
        <v>-2.84728558588593E-8</v>
      </c>
      <c r="FQ39" s="71">
        <v>4.8796813440638001E-8</v>
      </c>
      <c r="FR39" s="71">
        <v>7.7269669299497304E-8</v>
      </c>
      <c r="FS39" s="5">
        <v>1.1189</v>
      </c>
      <c r="FT39" s="5">
        <v>6.9813170079773099E-2</v>
      </c>
      <c r="FU39" s="5">
        <v>0.1125</v>
      </c>
      <c r="FV39" s="5">
        <v>1.9614135790616201</v>
      </c>
      <c r="FW39" s="5">
        <v>0.203726600925243</v>
      </c>
      <c r="FX39" s="71">
        <v>9.9999797535943403E-5</v>
      </c>
      <c r="FY39" s="71">
        <v>9.9999897127833694E-5</v>
      </c>
      <c r="FZ39" s="5">
        <v>0.41940394159198502</v>
      </c>
      <c r="GA39" s="5">
        <v>0.196322705484969</v>
      </c>
      <c r="GB39" s="71">
        <v>9.9999797535943403E-5</v>
      </c>
      <c r="GC39" s="71">
        <v>9.9999897127833694E-5</v>
      </c>
      <c r="GD39" s="71">
        <v>2.2657168989060998E-15</v>
      </c>
      <c r="GE39" s="5">
        <v>35.513757052659201</v>
      </c>
      <c r="GF39" s="71">
        <v>9.9988195292333105E-5</v>
      </c>
      <c r="GG39" s="71">
        <v>9.9978968716774003E-5</v>
      </c>
      <c r="GH39" s="5">
        <v>0</v>
      </c>
      <c r="GI39" s="5">
        <v>1.5002954004389599</v>
      </c>
      <c r="GJ39" s="71">
        <v>9.9990366292435006E-5</v>
      </c>
      <c r="GK39" s="71">
        <v>9.9969939674432101E-5</v>
      </c>
      <c r="GL39" s="71">
        <v>9.9973434124933606E-5</v>
      </c>
      <c r="GM39" s="71">
        <v>9.8730438963911998E-5</v>
      </c>
      <c r="GN39" s="5">
        <v>0.25619496012000698</v>
      </c>
      <c r="GO39" s="5">
        <v>0</v>
      </c>
      <c r="GP39" s="71">
        <v>9.9996568641458298E-5</v>
      </c>
      <c r="GQ39" s="71">
        <v>9.9614965752614596E-5</v>
      </c>
      <c r="GR39" s="5">
        <v>0</v>
      </c>
      <c r="GS39" s="71">
        <v>7.0596485626239701E-6</v>
      </c>
      <c r="GT39" s="71">
        <v>7.0596485626239701E-6</v>
      </c>
      <c r="GU39" s="71">
        <v>1.05959117036036E-7</v>
      </c>
      <c r="GV39" s="71">
        <v>7.0596485626239701E-6</v>
      </c>
      <c r="GW39" s="71">
        <v>1.23148025288344E-6</v>
      </c>
      <c r="GX39" s="71">
        <v>1.1637872692204999E-6</v>
      </c>
      <c r="GY39" s="71">
        <v>1.23148025288344E-6</v>
      </c>
      <c r="GZ39" s="5">
        <v>1.00889647048204</v>
      </c>
      <c r="HA39" s="5">
        <v>0.20000074452128699</v>
      </c>
      <c r="HB39" s="71">
        <v>-1.5245738823769701E-7</v>
      </c>
      <c r="HC39" s="71">
        <v>2.563862059906E-9</v>
      </c>
      <c r="HD39" s="71">
        <v>1.5502125029760299E-7</v>
      </c>
      <c r="HE39" s="71">
        <v>-1.47733273814136E-8</v>
      </c>
      <c r="HF39" s="71">
        <v>2.4221198247469999E-8</v>
      </c>
      <c r="HG39" s="71">
        <v>3.8994525628883599E-8</v>
      </c>
      <c r="HH39" s="5">
        <v>0.64200000000000002</v>
      </c>
      <c r="HI39" s="5">
        <v>0.13089969389957401</v>
      </c>
      <c r="HJ39" s="5">
        <v>0.2</v>
      </c>
      <c r="HK39" s="71">
        <v>2.2657168989060998E-15</v>
      </c>
      <c r="HL39" s="5">
        <v>10.518582632868601</v>
      </c>
      <c r="HM39" s="71">
        <v>9.9988195292333105E-5</v>
      </c>
      <c r="HN39" s="71">
        <v>9.9978968716774003E-5</v>
      </c>
      <c r="HO39" s="5">
        <v>0</v>
      </c>
      <c r="HP39" s="5">
        <v>20.000019649526301</v>
      </c>
      <c r="HQ39" s="71">
        <v>9.9990366292435006E-5</v>
      </c>
      <c r="HR39" s="71">
        <v>9.9969939674432101E-5</v>
      </c>
      <c r="HS39" s="71">
        <v>9.9973434124933606E-5</v>
      </c>
      <c r="HT39" s="71">
        <v>9.9997361942383194E-5</v>
      </c>
      <c r="HU39" s="5">
        <v>1.39867506236078</v>
      </c>
      <c r="HV39" s="5">
        <v>0</v>
      </c>
      <c r="HW39" s="71">
        <v>9.9996568641458298E-5</v>
      </c>
      <c r="HX39" s="71">
        <v>9.9614965752614596E-5</v>
      </c>
      <c r="HY39" s="5">
        <v>0</v>
      </c>
      <c r="HZ39" s="71">
        <v>7.0596485626239701E-6</v>
      </c>
      <c r="IA39" s="71">
        <v>7.0596485626239701E-6</v>
      </c>
      <c r="IB39" s="71">
        <v>1.05959117036036E-7</v>
      </c>
      <c r="IC39" s="71">
        <v>7.0596485626239701E-6</v>
      </c>
      <c r="ID39" s="71">
        <v>1.23148025288344E-6</v>
      </c>
      <c r="IE39" s="71">
        <v>1.1637872692204999E-6</v>
      </c>
      <c r="IF39" s="71">
        <v>1.23148025288344E-6</v>
      </c>
      <c r="IG39" s="5">
        <v>1.00889647048204</v>
      </c>
      <c r="IH39" s="5">
        <v>0.20000074452128699</v>
      </c>
      <c r="II39" s="5">
        <v>7867</v>
      </c>
      <c r="IJ39" s="5">
        <v>6889</v>
      </c>
      <c r="IK39" s="5">
        <v>390</v>
      </c>
      <c r="IL39" s="5">
        <v>390</v>
      </c>
      <c r="IM39" s="5">
        <v>0</v>
      </c>
      <c r="IN39" s="5">
        <v>335</v>
      </c>
      <c r="IO39" s="5">
        <v>55</v>
      </c>
      <c r="IP39" s="5">
        <v>1</v>
      </c>
      <c r="IQ39" s="5">
        <v>609</v>
      </c>
      <c r="IR39" s="5">
        <v>4248</v>
      </c>
      <c r="IS39" s="5">
        <v>4625</v>
      </c>
      <c r="IT39" s="5">
        <v>212</v>
      </c>
      <c r="IU39" s="5">
        <v>211</v>
      </c>
      <c r="IV39" s="5">
        <v>3619</v>
      </c>
      <c r="IW39" s="5">
        <v>2854</v>
      </c>
      <c r="IX39" s="5">
        <v>5</v>
      </c>
      <c r="IY39" s="5">
        <v>5</v>
      </c>
      <c r="IZ39" s="5">
        <v>760</v>
      </c>
      <c r="JA39" s="5">
        <v>6.3233958486819098E-4</v>
      </c>
      <c r="JB39" s="5">
        <v>6.5670024747155299E-4</v>
      </c>
      <c r="JC39" s="5">
        <v>6.3184946892746996E-4</v>
      </c>
      <c r="JD39" s="5">
        <v>6.3233958486819098E-4</v>
      </c>
      <c r="JE39" s="5">
        <v>6.4830349990785397E-4</v>
      </c>
      <c r="JF39" s="5">
        <v>6.5670024747155299E-4</v>
      </c>
      <c r="JG39" s="5">
        <v>0</v>
      </c>
      <c r="JH39" s="5">
        <v>0</v>
      </c>
      <c r="JI39" s="5">
        <v>0</v>
      </c>
      <c r="JJ39" s="5">
        <v>0</v>
      </c>
      <c r="JK39" s="5">
        <v>0</v>
      </c>
      <c r="JL39" s="5">
        <v>0</v>
      </c>
      <c r="JM39" s="5">
        <v>5.6992164278108298E-2</v>
      </c>
      <c r="JN39" s="5">
        <v>5.6996980618019603E-2</v>
      </c>
      <c r="JO39" s="5">
        <v>7.0881290385172296E-2</v>
      </c>
      <c r="JP39" s="5">
        <v>7.0569174248673705E-2</v>
      </c>
      <c r="JQ39" s="71">
        <v>-3.0495315424259102E-7</v>
      </c>
      <c r="JR39" s="71">
        <v>3.8647450960390001E-9</v>
      </c>
      <c r="JS39" s="71">
        <v>3.0881789933862999E-7</v>
      </c>
      <c r="JT39" s="71">
        <v>-4.3246183240273003E-8</v>
      </c>
      <c r="JU39" s="71">
        <v>7.3018011688108006E-8</v>
      </c>
      <c r="JV39" s="71">
        <v>1.16264194928381E-7</v>
      </c>
      <c r="JW39" s="5">
        <v>1.1189</v>
      </c>
      <c r="JX39" s="5">
        <v>4087228.7135688299</v>
      </c>
      <c r="JY39" s="5">
        <v>8151693.0652428698</v>
      </c>
      <c r="JZ39" s="5">
        <v>6.9813170079773099E-2</v>
      </c>
      <c r="KA39" s="5">
        <v>0.1125</v>
      </c>
      <c r="KB39" s="5" t="s">
        <v>318</v>
      </c>
      <c r="KC39" s="5">
        <v>0</v>
      </c>
      <c r="KD39" s="5" t="s">
        <v>1277</v>
      </c>
      <c r="KF39" s="5" t="s">
        <v>1278</v>
      </c>
      <c r="KG39" s="5" t="s">
        <v>525</v>
      </c>
      <c r="KH39" s="5" t="s">
        <v>320</v>
      </c>
      <c r="KI39" s="5">
        <v>2</v>
      </c>
      <c r="KL39" s="5">
        <v>1</v>
      </c>
      <c r="KM39" s="5">
        <v>1</v>
      </c>
      <c r="KP39" s="5">
        <v>3</v>
      </c>
      <c r="KW39" s="5" t="s">
        <v>321</v>
      </c>
      <c r="LB39" s="5">
        <v>1</v>
      </c>
      <c r="LC39" s="5" t="s">
        <v>318</v>
      </c>
      <c r="LD39" s="5" t="s">
        <v>322</v>
      </c>
      <c r="LE39" s="5">
        <v>0</v>
      </c>
      <c r="LF39" s="5">
        <v>1</v>
      </c>
      <c r="LG39" s="5">
        <v>1</v>
      </c>
    </row>
    <row r="40" spans="1:319" x14ac:dyDescent="0.2">
      <c r="A40" s="5" t="s">
        <v>528</v>
      </c>
      <c r="B40" s="73" t="s">
        <v>547</v>
      </c>
      <c r="C40" s="5" t="s">
        <v>529</v>
      </c>
      <c r="D40" s="5" t="s">
        <v>355</v>
      </c>
      <c r="E40" s="5">
        <v>11</v>
      </c>
      <c r="F40" s="73" t="s">
        <v>1020</v>
      </c>
      <c r="G40" s="29">
        <v>10041875.1523847</v>
      </c>
      <c r="H40" s="29">
        <v>9180035.4027094394</v>
      </c>
      <c r="I40" s="74">
        <v>10041875.1523847</v>
      </c>
      <c r="J40" s="77">
        <v>44649.37222222222</v>
      </c>
      <c r="K40" s="29">
        <v>10041875.1523847</v>
      </c>
      <c r="L40" s="5" t="s">
        <v>462</v>
      </c>
      <c r="M40" s="5">
        <v>1</v>
      </c>
      <c r="N40" s="5" t="s">
        <v>530</v>
      </c>
      <c r="O40" s="5" t="s">
        <v>530</v>
      </c>
      <c r="R40" s="5">
        <v>1800</v>
      </c>
      <c r="S40" s="5">
        <v>390</v>
      </c>
      <c r="U40" s="5">
        <v>0</v>
      </c>
      <c r="V40" s="5">
        <v>67.358926534652696</v>
      </c>
      <c r="W40" s="5">
        <v>0</v>
      </c>
      <c r="X40" s="5" t="s">
        <v>1279</v>
      </c>
      <c r="AG40" s="5">
        <v>0</v>
      </c>
      <c r="AH40" s="5">
        <v>0</v>
      </c>
      <c r="AL40" s="5">
        <v>1</v>
      </c>
      <c r="AM40" s="5">
        <v>2</v>
      </c>
      <c r="AU40" s="5">
        <v>3268</v>
      </c>
      <c r="AV40" s="5" t="b">
        <v>1</v>
      </c>
      <c r="AW40" s="5">
        <v>0</v>
      </c>
      <c r="AY40" s="5">
        <v>10041875.1523847</v>
      </c>
      <c r="BA40" s="5">
        <v>10041875.1523847</v>
      </c>
      <c r="BB40" s="5">
        <v>0</v>
      </c>
      <c r="BC40" s="5">
        <v>7.2434532304861105E-2</v>
      </c>
      <c r="BD40" s="5">
        <v>10818229.436360201</v>
      </c>
      <c r="BE40" s="5">
        <v>774391.65113349305</v>
      </c>
      <c r="BF40" s="5">
        <v>1504.1544379542599</v>
      </c>
      <c r="BG40" s="5">
        <v>458.405969513522</v>
      </c>
      <c r="BH40" s="5">
        <v>0</v>
      </c>
      <c r="BI40" s="5">
        <v>0</v>
      </c>
      <c r="BJ40" s="5">
        <v>54</v>
      </c>
      <c r="BK40" s="5">
        <v>146</v>
      </c>
      <c r="BL40" s="5">
        <v>474</v>
      </c>
      <c r="BM40" s="5">
        <v>0</v>
      </c>
      <c r="BN40" s="5">
        <v>9</v>
      </c>
      <c r="BO40" s="5">
        <v>0</v>
      </c>
      <c r="BP40" s="5">
        <v>4239</v>
      </c>
      <c r="BQ40" s="5">
        <v>0</v>
      </c>
      <c r="BR40" s="5">
        <v>0</v>
      </c>
      <c r="BS40" s="5">
        <v>0</v>
      </c>
      <c r="BT40" s="5">
        <v>3619</v>
      </c>
      <c r="BU40" s="5">
        <v>0</v>
      </c>
      <c r="BV40" s="5">
        <v>38220</v>
      </c>
      <c r="BW40" s="5">
        <v>3122</v>
      </c>
      <c r="BX40" s="5">
        <v>90090</v>
      </c>
      <c r="BY40" s="5">
        <v>0</v>
      </c>
      <c r="BZ40" s="5">
        <v>3510</v>
      </c>
      <c r="CA40" s="5">
        <v>0</v>
      </c>
      <c r="CB40" s="5">
        <v>1652875</v>
      </c>
      <c r="CC40" s="5">
        <v>0</v>
      </c>
      <c r="CD40" s="5">
        <v>0</v>
      </c>
      <c r="CE40" s="5">
        <v>0</v>
      </c>
      <c r="CF40" s="5">
        <v>1411355</v>
      </c>
      <c r="CG40" s="5">
        <v>146</v>
      </c>
      <c r="CH40" s="5">
        <v>0</v>
      </c>
      <c r="CI40" s="5">
        <v>0</v>
      </c>
      <c r="CJ40" s="5">
        <v>3122</v>
      </c>
      <c r="CK40" s="5">
        <v>0</v>
      </c>
      <c r="CL40" s="5">
        <v>0</v>
      </c>
      <c r="CM40" s="5">
        <v>146</v>
      </c>
      <c r="CN40" s="5">
        <v>3122</v>
      </c>
      <c r="CO40" s="5" t="s">
        <v>1280</v>
      </c>
      <c r="CP40" s="5">
        <v>10040993.380450301</v>
      </c>
      <c r="CQ40" s="5">
        <v>5007015.0507580899</v>
      </c>
      <c r="CR40" s="5">
        <v>5034860.1016266998</v>
      </c>
      <c r="CS40" s="5">
        <v>0</v>
      </c>
      <c r="CT40" s="5">
        <v>0</v>
      </c>
      <c r="CU40" s="5">
        <v>5.56295726591685E-2</v>
      </c>
      <c r="CV40" s="5">
        <v>1.6804959645692601E-2</v>
      </c>
      <c r="CW40" s="5">
        <v>2.4005064827142101E-2</v>
      </c>
      <c r="CX40" s="5">
        <v>4.5504496909749099E-3</v>
      </c>
      <c r="CY40" s="5">
        <v>2.8555514518117098E-2</v>
      </c>
      <c r="CZ40" s="5">
        <v>3.1624507832026298E-2</v>
      </c>
      <c r="DA40" s="5">
        <v>1.2254509954717699E-2</v>
      </c>
      <c r="DB40" s="5">
        <v>4.3879017786744003E-2</v>
      </c>
      <c r="DC40" s="5">
        <v>5408751.7245531501</v>
      </c>
      <c r="DD40" s="5">
        <v>5409477.7118071299</v>
      </c>
      <c r="DE40" s="5">
        <v>400119.125361646</v>
      </c>
      <c r="DF40" s="5">
        <v>374272.52577184699</v>
      </c>
      <c r="DG40" s="5">
        <v>98986.595238017704</v>
      </c>
      <c r="DH40" s="5">
        <v>99747.721406512705</v>
      </c>
      <c r="DI40" s="5">
        <v>198734.31664452999</v>
      </c>
      <c r="DJ40" s="5">
        <v>286532.53012362798</v>
      </c>
      <c r="DK40" s="5">
        <v>273724.291544821</v>
      </c>
      <c r="DL40" s="5">
        <v>560256.82166845002</v>
      </c>
      <c r="DM40" s="5">
        <v>0</v>
      </c>
      <c r="DN40" s="5">
        <v>0</v>
      </c>
      <c r="DO40" s="5">
        <v>0</v>
      </c>
      <c r="DP40" s="5">
        <v>14600</v>
      </c>
      <c r="DQ40" s="5">
        <v>800.51282051281999</v>
      </c>
      <c r="DR40" s="5">
        <v>15400.5128205128</v>
      </c>
      <c r="DS40" s="5">
        <v>1438.576273612</v>
      </c>
      <c r="DT40" s="5">
        <v>65.578164342266305</v>
      </c>
      <c r="DU40" s="5">
        <v>1504.1544379542599</v>
      </c>
      <c r="DV40" s="5">
        <v>1438.576273612</v>
      </c>
      <c r="DW40" s="5">
        <v>65.578164342266305</v>
      </c>
      <c r="DX40" s="5">
        <v>0</v>
      </c>
      <c r="DY40" s="5">
        <v>0</v>
      </c>
      <c r="DZ40" s="5">
        <v>0</v>
      </c>
      <c r="EA40" s="5">
        <v>178.916530232914</v>
      </c>
      <c r="EB40" s="5">
        <v>279.489439280608</v>
      </c>
      <c r="EC40" s="5">
        <v>178.916530232914</v>
      </c>
      <c r="ED40" s="5">
        <v>279.489439280608</v>
      </c>
      <c r="EE40" s="5">
        <v>458.405969513522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1.9769600171230799</v>
      </c>
      <c r="EL40" s="5">
        <v>0.16615524283493399</v>
      </c>
      <c r="EM40" s="71">
        <v>9.9999797023020407E-5</v>
      </c>
      <c r="EN40" s="71">
        <v>9.99992116402781E-5</v>
      </c>
      <c r="EO40" s="71">
        <v>6.3898402047565403E-18</v>
      </c>
      <c r="EP40" s="5">
        <v>9.8547559048906201</v>
      </c>
      <c r="EQ40" s="71">
        <v>9.9989693040258802E-5</v>
      </c>
      <c r="ER40" s="71">
        <v>9.9935590949673498E-5</v>
      </c>
      <c r="ES40" s="5">
        <v>0</v>
      </c>
      <c r="ET40" s="5">
        <v>16.3997312805351</v>
      </c>
      <c r="EU40" s="71">
        <v>9.9995491178894697E-5</v>
      </c>
      <c r="EV40" s="5">
        <v>0</v>
      </c>
      <c r="EW40" s="5">
        <v>0</v>
      </c>
      <c r="EX40" s="71">
        <v>9.9999230603442499E-5</v>
      </c>
      <c r="EY40" s="5">
        <v>1.10898744066607</v>
      </c>
      <c r="EZ40" s="5">
        <v>0</v>
      </c>
      <c r="FA40" s="5">
        <v>0</v>
      </c>
      <c r="FB40" s="71">
        <v>9.49501106433103E-5</v>
      </c>
      <c r="FC40" s="5">
        <v>0</v>
      </c>
      <c r="FD40" s="71">
        <v>3.4140563376361399E-8</v>
      </c>
      <c r="FE40" s="71">
        <v>3.4140563376361399E-8</v>
      </c>
      <c r="FF40" s="71">
        <v>7.3779204967650003E-11</v>
      </c>
      <c r="FG40" s="71">
        <v>3.4140563376361399E-8</v>
      </c>
      <c r="FH40" s="71">
        <v>1.12597059453989E-8</v>
      </c>
      <c r="FI40" s="71">
        <v>9.9831997113497501E-9</v>
      </c>
      <c r="FJ40" s="71">
        <v>1.12597059453989E-8</v>
      </c>
      <c r="FK40" s="5">
        <v>0.46475351346654498</v>
      </c>
      <c r="FL40" s="5">
        <v>0.122000777586195</v>
      </c>
      <c r="FM40" s="71">
        <v>-3.7828372944571101E-7</v>
      </c>
      <c r="FN40" s="71">
        <v>6.0594126052595205E-10</v>
      </c>
      <c r="FO40" s="71">
        <v>3.7888967070623701E-7</v>
      </c>
      <c r="FP40" s="71">
        <v>-8.1076962202535702E-8</v>
      </c>
      <c r="FQ40" s="71">
        <v>1.03492483985445E-7</v>
      </c>
      <c r="FR40" s="71">
        <v>1.8456944618798101E-7</v>
      </c>
      <c r="FS40" s="5">
        <v>1.1189</v>
      </c>
      <c r="FT40" s="5">
        <v>7.4176493209758998E-2</v>
      </c>
      <c r="FU40" s="5">
        <v>0.1125</v>
      </c>
      <c r="FV40" s="5">
        <v>1.9769600171230799</v>
      </c>
      <c r="FW40" s="5">
        <v>0.16615524283493399</v>
      </c>
      <c r="FX40" s="71">
        <v>9.9999808563788693E-5</v>
      </c>
      <c r="FY40" s="71">
        <v>9.9999962874797096E-5</v>
      </c>
      <c r="FZ40" s="5">
        <v>1.5263291910138299</v>
      </c>
      <c r="GA40" s="5">
        <v>0.201996544763379</v>
      </c>
      <c r="GB40" s="71">
        <v>9.9999808563788693E-5</v>
      </c>
      <c r="GC40" s="71">
        <v>9.9999962874797096E-5</v>
      </c>
      <c r="GD40" s="71">
        <v>8.8975341500168292E-16</v>
      </c>
      <c r="GE40" s="5">
        <v>8.1584103597749191</v>
      </c>
      <c r="GF40" s="71">
        <v>9.9998959838226695E-5</v>
      </c>
      <c r="GG40" s="71">
        <v>9.9991338385535506E-5</v>
      </c>
      <c r="GH40" s="5">
        <v>0</v>
      </c>
      <c r="GI40" s="5">
        <v>1.47345965828178</v>
      </c>
      <c r="GJ40" s="71">
        <v>9.99967050754335E-5</v>
      </c>
      <c r="GK40" s="71">
        <v>9.9836951109308307E-5</v>
      </c>
      <c r="GL40" s="71">
        <v>9.9978927408983495E-5</v>
      </c>
      <c r="GM40" s="5">
        <v>0</v>
      </c>
      <c r="GN40" s="5">
        <v>0.41745410280980499</v>
      </c>
      <c r="GO40" s="5">
        <v>0</v>
      </c>
      <c r="GP40" s="71">
        <v>9.9997583038274803E-5</v>
      </c>
      <c r="GQ40" s="71">
        <v>8.9827606584158505E-5</v>
      </c>
      <c r="GR40" s="5">
        <v>0</v>
      </c>
      <c r="GS40" s="71">
        <v>7.6391451444557305E-6</v>
      </c>
      <c r="GT40" s="71">
        <v>7.6391451444557305E-6</v>
      </c>
      <c r="GU40" s="71">
        <v>1.08497964390608E-7</v>
      </c>
      <c r="GV40" s="71">
        <v>7.6391451444557305E-6</v>
      </c>
      <c r="GW40" s="71">
        <v>1.3690816751399299E-6</v>
      </c>
      <c r="GX40" s="71">
        <v>1.30220175575956E-6</v>
      </c>
      <c r="GY40" s="71">
        <v>1.3690816751399299E-6</v>
      </c>
      <c r="GZ40" s="5">
        <v>1.2067009472132799</v>
      </c>
      <c r="HA40" s="5">
        <v>2.1221404377552902</v>
      </c>
      <c r="HB40" s="71">
        <v>-1.4181781647804901E-7</v>
      </c>
      <c r="HC40" s="71">
        <v>2.6184455986970698E-9</v>
      </c>
      <c r="HD40" s="71">
        <v>1.4443626207674601E-7</v>
      </c>
      <c r="HE40" s="71">
        <v>-1.5811660026696298E-8</v>
      </c>
      <c r="HF40" s="71">
        <v>1.9396977343730699E-8</v>
      </c>
      <c r="HG40" s="71">
        <v>3.5208637370427097E-8</v>
      </c>
      <c r="HH40" s="5">
        <v>0.84699999999999998</v>
      </c>
      <c r="HI40" s="5">
        <v>0.26179938779914902</v>
      </c>
      <c r="HJ40" s="5">
        <v>0.2</v>
      </c>
      <c r="HK40" s="71">
        <v>8.8975341500168292E-16</v>
      </c>
      <c r="HL40" s="5">
        <v>9.8547559048906201</v>
      </c>
      <c r="HM40" s="71">
        <v>9.9998959838226695E-5</v>
      </c>
      <c r="HN40" s="71">
        <v>9.9991338385535506E-5</v>
      </c>
      <c r="HO40" s="5">
        <v>0</v>
      </c>
      <c r="HP40" s="5">
        <v>16.3997312805351</v>
      </c>
      <c r="HQ40" s="71">
        <v>9.99967050754335E-5</v>
      </c>
      <c r="HR40" s="71">
        <v>9.9836951109308307E-5</v>
      </c>
      <c r="HS40" s="71">
        <v>9.9978927408983495E-5</v>
      </c>
      <c r="HT40" s="71">
        <v>9.9999230603442499E-5</v>
      </c>
      <c r="HU40" s="5">
        <v>1.10898744066607</v>
      </c>
      <c r="HV40" s="5">
        <v>0</v>
      </c>
      <c r="HW40" s="71">
        <v>9.9997583038274803E-5</v>
      </c>
      <c r="HX40" s="71">
        <v>9.49501106433103E-5</v>
      </c>
      <c r="HY40" s="5">
        <v>0</v>
      </c>
      <c r="HZ40" s="71">
        <v>7.6391451444557305E-6</v>
      </c>
      <c r="IA40" s="71">
        <v>7.6391451444557305E-6</v>
      </c>
      <c r="IB40" s="71">
        <v>1.08497964390608E-7</v>
      </c>
      <c r="IC40" s="71">
        <v>7.6391451444557305E-6</v>
      </c>
      <c r="ID40" s="71">
        <v>1.3690816751399299E-6</v>
      </c>
      <c r="IE40" s="71">
        <v>1.30220175575956E-6</v>
      </c>
      <c r="IF40" s="71">
        <v>1.3690816751399299E-6</v>
      </c>
      <c r="IG40" s="5">
        <v>1.2067009472132799</v>
      </c>
      <c r="IH40" s="5">
        <v>2.1221404377552902</v>
      </c>
      <c r="II40" s="5">
        <v>7867</v>
      </c>
      <c r="IJ40" s="5">
        <v>6889</v>
      </c>
      <c r="IK40" s="5">
        <v>390</v>
      </c>
      <c r="IL40" s="5">
        <v>390</v>
      </c>
      <c r="IM40" s="5">
        <v>0</v>
      </c>
      <c r="IN40" s="5">
        <v>335</v>
      </c>
      <c r="IO40" s="5">
        <v>55</v>
      </c>
      <c r="IP40" s="5">
        <v>1</v>
      </c>
      <c r="IQ40" s="5">
        <v>609</v>
      </c>
      <c r="IR40" s="5">
        <v>4248</v>
      </c>
      <c r="IS40" s="5">
        <v>4625</v>
      </c>
      <c r="IT40" s="5">
        <v>212</v>
      </c>
      <c r="IU40" s="5">
        <v>211</v>
      </c>
      <c r="IV40" s="5">
        <v>3619</v>
      </c>
      <c r="IW40" s="5">
        <v>2854</v>
      </c>
      <c r="IX40" s="5">
        <v>5</v>
      </c>
      <c r="IY40" s="5">
        <v>5</v>
      </c>
      <c r="IZ40" s="5">
        <v>760</v>
      </c>
      <c r="JA40" s="5">
        <v>6.3233958486819098E-4</v>
      </c>
      <c r="JB40" s="5">
        <v>6.5670024747155299E-4</v>
      </c>
      <c r="JC40" s="5">
        <v>6.3184946892746996E-4</v>
      </c>
      <c r="JD40" s="5">
        <v>6.3233958486819098E-4</v>
      </c>
      <c r="JE40" s="5">
        <v>6.4830349990785397E-4</v>
      </c>
      <c r="JF40" s="5">
        <v>6.5670024747155299E-4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5.6992164278108298E-2</v>
      </c>
      <c r="JN40" s="5">
        <v>5.6996980618019603E-2</v>
      </c>
      <c r="JO40" s="5">
        <v>7.0881290385172296E-2</v>
      </c>
      <c r="JP40" s="5">
        <v>7.0569174248673705E-2</v>
      </c>
      <c r="JQ40" s="71">
        <v>-5.2010154592376005E-7</v>
      </c>
      <c r="JR40" s="71">
        <v>3.2243868592230201E-9</v>
      </c>
      <c r="JS40" s="71">
        <v>5.2332593278298304E-7</v>
      </c>
      <c r="JT40" s="71">
        <v>-9.6888622229232097E-8</v>
      </c>
      <c r="JU40" s="71">
        <v>1.22889461329176E-7</v>
      </c>
      <c r="JV40" s="71">
        <v>2.1977808355840799E-7</v>
      </c>
      <c r="JW40" s="5">
        <v>1.1189</v>
      </c>
      <c r="JX40" s="5">
        <v>5016121.0039892904</v>
      </c>
      <c r="JY40" s="5">
        <v>10023136.0547473</v>
      </c>
      <c r="JZ40" s="5">
        <v>7.4176493209758998E-2</v>
      </c>
      <c r="KA40" s="5">
        <v>0.1125</v>
      </c>
      <c r="KB40" s="5" t="s">
        <v>318</v>
      </c>
      <c r="KC40" s="5">
        <v>0</v>
      </c>
      <c r="KD40" s="5" t="s">
        <v>1281</v>
      </c>
      <c r="KF40" s="5" t="s">
        <v>1282</v>
      </c>
      <c r="KG40" s="5" t="s">
        <v>525</v>
      </c>
      <c r="KH40" s="5" t="s">
        <v>320</v>
      </c>
      <c r="KI40" s="5">
        <v>2</v>
      </c>
      <c r="KL40" s="5">
        <v>1</v>
      </c>
      <c r="KM40" s="5">
        <v>1</v>
      </c>
      <c r="KP40" s="5">
        <v>2</v>
      </c>
      <c r="KW40" s="5" t="s">
        <v>321</v>
      </c>
      <c r="LB40" s="5">
        <v>1</v>
      </c>
      <c r="LC40" s="5" t="s">
        <v>318</v>
      </c>
      <c r="LD40" s="5" t="s">
        <v>322</v>
      </c>
      <c r="LE40" s="5">
        <v>0</v>
      </c>
      <c r="LF40" s="5">
        <v>1</v>
      </c>
      <c r="LG40" s="5">
        <v>1</v>
      </c>
    </row>
    <row r="41" spans="1:319" x14ac:dyDescent="0.2">
      <c r="A41" s="5" t="s">
        <v>528</v>
      </c>
      <c r="B41" s="73" t="s">
        <v>547</v>
      </c>
      <c r="C41" s="5" t="s">
        <v>529</v>
      </c>
      <c r="D41" s="5" t="s">
        <v>355</v>
      </c>
      <c r="E41" s="5">
        <v>13</v>
      </c>
      <c r="F41" s="73" t="s">
        <v>1021</v>
      </c>
      <c r="G41" s="29">
        <v>10319956.5842332</v>
      </c>
      <c r="H41" s="29">
        <v>9335143.4963133391</v>
      </c>
      <c r="I41" s="74">
        <v>10319956.5842332</v>
      </c>
      <c r="J41" s="77">
        <v>44649.37222222222</v>
      </c>
      <c r="K41" s="29">
        <v>10319956.5842332</v>
      </c>
      <c r="L41" s="5" t="s">
        <v>462</v>
      </c>
      <c r="M41" s="5">
        <v>1</v>
      </c>
      <c r="N41" s="5" t="s">
        <v>530</v>
      </c>
      <c r="O41" s="5" t="s">
        <v>530</v>
      </c>
      <c r="R41" s="5">
        <v>1800</v>
      </c>
      <c r="S41" s="5">
        <v>390</v>
      </c>
      <c r="U41" s="5">
        <v>0</v>
      </c>
      <c r="V41" s="5">
        <v>74.395261049270601</v>
      </c>
      <c r="W41" s="5">
        <v>0</v>
      </c>
      <c r="X41" s="5" t="s">
        <v>1273</v>
      </c>
      <c r="AG41" s="5">
        <v>0</v>
      </c>
      <c r="AH41" s="5">
        <v>0</v>
      </c>
      <c r="AL41" s="5">
        <v>1</v>
      </c>
      <c r="AM41" s="5">
        <v>3</v>
      </c>
      <c r="AU41" s="5">
        <v>5076</v>
      </c>
      <c r="AV41" s="5" t="b">
        <v>1</v>
      </c>
      <c r="AW41" s="5">
        <v>0</v>
      </c>
      <c r="AY41" s="5">
        <v>10319956.5842332</v>
      </c>
      <c r="BA41" s="5">
        <v>10319956.5842332</v>
      </c>
      <c r="BB41" s="5">
        <v>0</v>
      </c>
      <c r="BC41" s="5">
        <v>7.1341655193793901E-2</v>
      </c>
      <c r="BD41" s="5">
        <v>10913037.855862699</v>
      </c>
      <c r="BE41" s="5">
        <v>591310.87624189898</v>
      </c>
      <c r="BF41" s="5">
        <v>1308.88547875733</v>
      </c>
      <c r="BG41" s="5">
        <v>461.43856720635</v>
      </c>
      <c r="BH41" s="5">
        <v>0</v>
      </c>
      <c r="BI41" s="5">
        <v>0</v>
      </c>
      <c r="BJ41" s="5">
        <v>54</v>
      </c>
      <c r="BK41" s="5">
        <v>195</v>
      </c>
      <c r="BL41" s="5">
        <v>474</v>
      </c>
      <c r="BM41" s="5">
        <v>0</v>
      </c>
      <c r="BN41" s="5">
        <v>9</v>
      </c>
      <c r="BO41" s="5">
        <v>0</v>
      </c>
      <c r="BP41" s="5">
        <v>4239</v>
      </c>
      <c r="BQ41" s="5">
        <v>0</v>
      </c>
      <c r="BR41" s="5">
        <v>0</v>
      </c>
      <c r="BS41" s="5">
        <v>0</v>
      </c>
      <c r="BT41" s="5">
        <v>3619</v>
      </c>
      <c r="BU41" s="5">
        <v>0</v>
      </c>
      <c r="BV41" s="5">
        <v>47580</v>
      </c>
      <c r="BW41" s="5">
        <v>4881</v>
      </c>
      <c r="BX41" s="5">
        <v>80730</v>
      </c>
      <c r="BY41" s="5">
        <v>0</v>
      </c>
      <c r="BZ41" s="5">
        <v>3510</v>
      </c>
      <c r="CA41" s="5">
        <v>0</v>
      </c>
      <c r="CB41" s="5">
        <v>1652875</v>
      </c>
      <c r="CC41" s="5">
        <v>0</v>
      </c>
      <c r="CD41" s="5">
        <v>0</v>
      </c>
      <c r="CE41" s="5">
        <v>0</v>
      </c>
      <c r="CF41" s="5">
        <v>1411355</v>
      </c>
      <c r="CG41" s="5">
        <v>195</v>
      </c>
      <c r="CH41" s="5">
        <v>0</v>
      </c>
      <c r="CI41" s="5">
        <v>0</v>
      </c>
      <c r="CJ41" s="5">
        <v>4881</v>
      </c>
      <c r="CK41" s="5">
        <v>0</v>
      </c>
      <c r="CL41" s="5">
        <v>0</v>
      </c>
      <c r="CM41" s="5">
        <v>195</v>
      </c>
      <c r="CN41" s="5">
        <v>4881</v>
      </c>
      <c r="CO41" s="5" t="s">
        <v>797</v>
      </c>
      <c r="CP41" s="5">
        <v>10316115.3606706</v>
      </c>
      <c r="CQ41" s="5">
        <v>5145358.3269399302</v>
      </c>
      <c r="CR41" s="5">
        <v>5174598.25729331</v>
      </c>
      <c r="CS41" s="5">
        <v>0</v>
      </c>
      <c r="CT41" s="5">
        <v>0</v>
      </c>
      <c r="CU41" s="5">
        <v>6.0847159580582497E-2</v>
      </c>
      <c r="CV41" s="5">
        <v>1.04944956132114E-2</v>
      </c>
      <c r="CW41" s="5">
        <v>2.6485217134211501E-2</v>
      </c>
      <c r="CX41" s="5">
        <v>4.44241015314521E-3</v>
      </c>
      <c r="CY41" s="5">
        <v>3.09276272873567E-2</v>
      </c>
      <c r="CZ41" s="5">
        <v>3.4361942446371002E-2</v>
      </c>
      <c r="DA41" s="5">
        <v>6.0520854600661896E-3</v>
      </c>
      <c r="DB41" s="5">
        <v>4.0414027906437201E-2</v>
      </c>
      <c r="DC41" s="5">
        <v>5456480.9034600798</v>
      </c>
      <c r="DD41" s="5">
        <v>5456556.9524026699</v>
      </c>
      <c r="DE41" s="5">
        <v>309994.94541483198</v>
      </c>
      <c r="DF41" s="5">
        <v>281315.930827067</v>
      </c>
      <c r="DG41" s="5">
        <v>84395.556099020105</v>
      </c>
      <c r="DH41" s="5">
        <v>84810.143024752804</v>
      </c>
      <c r="DI41" s="5">
        <v>169205.699123773</v>
      </c>
      <c r="DJ41" s="5">
        <v>206099.38931581099</v>
      </c>
      <c r="DK41" s="5">
        <v>195254.24934077499</v>
      </c>
      <c r="DL41" s="5">
        <v>401353.63865658699</v>
      </c>
      <c r="DM41" s="5">
        <v>0</v>
      </c>
      <c r="DN41" s="5">
        <v>0</v>
      </c>
      <c r="DO41" s="5">
        <v>0</v>
      </c>
      <c r="DP41" s="5">
        <v>19500</v>
      </c>
      <c r="DQ41" s="5">
        <v>1251.5384615384601</v>
      </c>
      <c r="DR41" s="5">
        <v>20751.538461538399</v>
      </c>
      <c r="DS41" s="5">
        <v>936.01435025260901</v>
      </c>
      <c r="DT41" s="5">
        <v>372.87112850472801</v>
      </c>
      <c r="DU41" s="5">
        <v>1308.88547875733</v>
      </c>
      <c r="DV41" s="5">
        <v>936.01435025260901</v>
      </c>
      <c r="DW41" s="5">
        <v>372.87112850472801</v>
      </c>
      <c r="DX41" s="5">
        <v>0</v>
      </c>
      <c r="DY41" s="5">
        <v>0</v>
      </c>
      <c r="DZ41" s="5">
        <v>0</v>
      </c>
      <c r="EA41" s="5">
        <v>191.55590790805601</v>
      </c>
      <c r="EB41" s="5">
        <v>269.88265929829402</v>
      </c>
      <c r="EC41" s="5">
        <v>191.55590790805601</v>
      </c>
      <c r="ED41" s="5">
        <v>269.88265929829402</v>
      </c>
      <c r="EE41" s="5">
        <v>461.43856720635</v>
      </c>
      <c r="EF41" s="5">
        <v>0</v>
      </c>
      <c r="EG41" s="5">
        <v>0</v>
      </c>
      <c r="EH41" s="5">
        <v>0</v>
      </c>
      <c r="EI41" s="5">
        <v>0</v>
      </c>
      <c r="EJ41" s="5">
        <v>0</v>
      </c>
      <c r="EK41" s="5">
        <v>2.00581457302202</v>
      </c>
      <c r="EL41" s="5">
        <v>0.20049810600015</v>
      </c>
      <c r="EM41" s="71">
        <v>9.9999751109747196E-5</v>
      </c>
      <c r="EN41" s="71">
        <v>9.9999015388374497E-5</v>
      </c>
      <c r="EO41" s="71">
        <v>1.01278492224101E-17</v>
      </c>
      <c r="EP41" s="5">
        <v>11.621466998832499</v>
      </c>
      <c r="EQ41" s="71">
        <v>9.9986322774976697E-5</v>
      </c>
      <c r="ER41" s="71">
        <v>8.8718420140401406E-18</v>
      </c>
      <c r="ES41" s="5">
        <v>0</v>
      </c>
      <c r="ET41" s="5">
        <v>20.0000199075462</v>
      </c>
      <c r="EU41" s="71">
        <v>9.9993429982791996E-5</v>
      </c>
      <c r="EV41" s="5">
        <v>0</v>
      </c>
      <c r="EW41" s="5">
        <v>0</v>
      </c>
      <c r="EX41" s="71">
        <v>9.9998908176412898E-5</v>
      </c>
      <c r="EY41" s="5">
        <v>1.1089872634504301</v>
      </c>
      <c r="EZ41" s="5">
        <v>0</v>
      </c>
      <c r="FA41" s="5">
        <v>0</v>
      </c>
      <c r="FB41" s="71">
        <v>9.9561433412720296E-5</v>
      </c>
      <c r="FC41" s="5">
        <v>0</v>
      </c>
      <c r="FD41" s="71">
        <v>1.9208593805830601E-8</v>
      </c>
      <c r="FE41" s="71">
        <v>1.9208593805830601E-8</v>
      </c>
      <c r="FF41" s="71">
        <v>4.7860382323960903E-11</v>
      </c>
      <c r="FG41" s="71">
        <v>1.9208593805830601E-8</v>
      </c>
      <c r="FH41" s="71">
        <v>1.27568350882789E-8</v>
      </c>
      <c r="FI41" s="71">
        <v>1.0657557183990601E-8</v>
      </c>
      <c r="FJ41" s="71">
        <v>1.27568350882789E-8</v>
      </c>
      <c r="FK41" s="5">
        <v>0.36800094687545398</v>
      </c>
      <c r="FL41" s="5">
        <v>0.14414092247072899</v>
      </c>
      <c r="FM41" s="71">
        <v>-4.11358445897168E-7</v>
      </c>
      <c r="FN41" s="71">
        <v>4.93256419559109E-10</v>
      </c>
      <c r="FO41" s="71">
        <v>4.1185170231672802E-7</v>
      </c>
      <c r="FP41" s="71">
        <v>-6.1043150814069695E-8</v>
      </c>
      <c r="FQ41" s="71">
        <v>1.2839036304598801E-7</v>
      </c>
      <c r="FR41" s="71">
        <v>1.8943351386005701E-7</v>
      </c>
      <c r="FS41" s="5">
        <v>1.22</v>
      </c>
      <c r="FT41" s="5">
        <v>6.9813170079773099E-2</v>
      </c>
      <c r="FU41" s="5">
        <v>0.1125</v>
      </c>
      <c r="FV41" s="5">
        <v>2.00581457302202</v>
      </c>
      <c r="FW41" s="5">
        <v>0.20049810600015</v>
      </c>
      <c r="FX41" s="71">
        <v>9.9999859377808406E-5</v>
      </c>
      <c r="FY41" s="71">
        <v>9.9999902490876996E-5</v>
      </c>
      <c r="FZ41" s="5">
        <v>3.5830573401131902</v>
      </c>
      <c r="GA41" s="5">
        <v>0.200199986361668</v>
      </c>
      <c r="GB41" s="71">
        <v>9.9999859377808406E-5</v>
      </c>
      <c r="GC41" s="71">
        <v>9.9999902490876996E-5</v>
      </c>
      <c r="GD41" s="71">
        <v>1.0195267024614399E-15</v>
      </c>
      <c r="GE41" s="5">
        <v>21.103608877785799</v>
      </c>
      <c r="GF41" s="71">
        <v>9.9991793932829797E-5</v>
      </c>
      <c r="GG41" s="71">
        <v>9.9990824233398001E-5</v>
      </c>
      <c r="GH41" s="5">
        <v>0</v>
      </c>
      <c r="GI41" s="5">
        <v>1.5002964839394901</v>
      </c>
      <c r="GJ41" s="71">
        <v>9.9995779673622804E-5</v>
      </c>
      <c r="GK41" s="71">
        <v>9.9911799963532305E-5</v>
      </c>
      <c r="GL41" s="71">
        <v>9.9973209344739094E-5</v>
      </c>
      <c r="GM41" s="71">
        <v>9.9813939492321397E-5</v>
      </c>
      <c r="GN41" s="5">
        <v>0.41403364150077199</v>
      </c>
      <c r="GO41" s="5">
        <v>0</v>
      </c>
      <c r="GP41" s="71">
        <v>9.9997057409761906E-5</v>
      </c>
      <c r="GQ41" s="71">
        <v>9.9271682565404905E-5</v>
      </c>
      <c r="GR41" s="5">
        <v>0</v>
      </c>
      <c r="GS41" s="71">
        <v>3.7744420033902698E-6</v>
      </c>
      <c r="GT41" s="71">
        <v>3.7744420033902698E-6</v>
      </c>
      <c r="GU41" s="71">
        <v>5.5345157790043198E-8</v>
      </c>
      <c r="GV41" s="71">
        <v>3.7744420033902698E-6</v>
      </c>
      <c r="GW41" s="71">
        <v>9.2458878198087196E-7</v>
      </c>
      <c r="GX41" s="71">
        <v>9.2458878198087196E-7</v>
      </c>
      <c r="GY41" s="71">
        <v>8.4103100073118497E-7</v>
      </c>
      <c r="GZ41" s="5">
        <v>1.2067009466334</v>
      </c>
      <c r="HA41" s="5">
        <v>0.39459498709131002</v>
      </c>
      <c r="HB41" s="71">
        <v>-6.9366597689847901E-8</v>
      </c>
      <c r="HC41" s="71">
        <v>1.62935916610524E-9</v>
      </c>
      <c r="HD41" s="71">
        <v>7.0995956855953205E-8</v>
      </c>
      <c r="HE41" s="71">
        <v>-2.6816256599344399E-8</v>
      </c>
      <c r="HF41" s="71">
        <v>1.3246439237469101E-8</v>
      </c>
      <c r="HG41" s="71">
        <v>4.0062695836813599E-8</v>
      </c>
      <c r="HH41" s="5">
        <v>0.437</v>
      </c>
      <c r="HI41" s="5">
        <v>0.109083078249645</v>
      </c>
      <c r="HJ41" s="5">
        <v>0.2</v>
      </c>
      <c r="HK41" s="71">
        <v>1.0195267024614399E-15</v>
      </c>
      <c r="HL41" s="5">
        <v>11.621466998832499</v>
      </c>
      <c r="HM41" s="71">
        <v>9.9991793932829797E-5</v>
      </c>
      <c r="HN41" s="71">
        <v>9.9990824233398001E-5</v>
      </c>
      <c r="HO41" s="5">
        <v>0</v>
      </c>
      <c r="HP41" s="5">
        <v>20.0000199075462</v>
      </c>
      <c r="HQ41" s="71">
        <v>9.9995779673622804E-5</v>
      </c>
      <c r="HR41" s="71">
        <v>9.9911799963532305E-5</v>
      </c>
      <c r="HS41" s="71">
        <v>9.9973209344739094E-5</v>
      </c>
      <c r="HT41" s="71">
        <v>9.9998908176412898E-5</v>
      </c>
      <c r="HU41" s="5">
        <v>1.1089872634504301</v>
      </c>
      <c r="HV41" s="5">
        <v>0</v>
      </c>
      <c r="HW41" s="71">
        <v>9.9997057409761906E-5</v>
      </c>
      <c r="HX41" s="71">
        <v>9.9561433412720296E-5</v>
      </c>
      <c r="HY41" s="5">
        <v>0</v>
      </c>
      <c r="HZ41" s="71">
        <v>3.7744420033902698E-6</v>
      </c>
      <c r="IA41" s="71">
        <v>3.7744420033902698E-6</v>
      </c>
      <c r="IB41" s="71">
        <v>5.5345157790043198E-8</v>
      </c>
      <c r="IC41" s="71">
        <v>3.7744420033902698E-6</v>
      </c>
      <c r="ID41" s="71">
        <v>9.2458878198087196E-7</v>
      </c>
      <c r="IE41" s="71">
        <v>9.2458878198087196E-7</v>
      </c>
      <c r="IF41" s="71">
        <v>8.4103100073118497E-7</v>
      </c>
      <c r="IG41" s="5">
        <v>1.2067009466334</v>
      </c>
      <c r="IH41" s="5">
        <v>0.39459498709131002</v>
      </c>
      <c r="II41" s="5">
        <v>7867</v>
      </c>
      <c r="IJ41" s="5">
        <v>6889</v>
      </c>
      <c r="IK41" s="5">
        <v>390</v>
      </c>
      <c r="IL41" s="5">
        <v>390</v>
      </c>
      <c r="IM41" s="5">
        <v>0</v>
      </c>
      <c r="IN41" s="5">
        <v>335</v>
      </c>
      <c r="IO41" s="5">
        <v>55</v>
      </c>
      <c r="IP41" s="5">
        <v>1</v>
      </c>
      <c r="IQ41" s="5">
        <v>609</v>
      </c>
      <c r="IR41" s="5">
        <v>4248</v>
      </c>
      <c r="IS41" s="5">
        <v>4625</v>
      </c>
      <c r="IT41" s="5">
        <v>212</v>
      </c>
      <c r="IU41" s="5">
        <v>211</v>
      </c>
      <c r="IV41" s="5">
        <v>3619</v>
      </c>
      <c r="IW41" s="5">
        <v>2854</v>
      </c>
      <c r="IX41" s="5">
        <v>5</v>
      </c>
      <c r="IY41" s="5">
        <v>5</v>
      </c>
      <c r="IZ41" s="5">
        <v>760</v>
      </c>
      <c r="JA41" s="5">
        <v>6.3233958486819098E-4</v>
      </c>
      <c r="JB41" s="5">
        <v>6.5670024747155299E-4</v>
      </c>
      <c r="JC41" s="5">
        <v>6.3184946892746996E-4</v>
      </c>
      <c r="JD41" s="5">
        <v>6.3233958486819098E-4</v>
      </c>
      <c r="JE41" s="5">
        <v>6.4830349990785397E-4</v>
      </c>
      <c r="JF41" s="5">
        <v>6.5670024747155299E-4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5.6992164278108298E-2</v>
      </c>
      <c r="JN41" s="5">
        <v>5.6996980618019603E-2</v>
      </c>
      <c r="JO41" s="5">
        <v>7.0881290385172296E-2</v>
      </c>
      <c r="JP41" s="5">
        <v>7.0569174248673705E-2</v>
      </c>
      <c r="JQ41" s="71">
        <v>-4.8072504358701597E-7</v>
      </c>
      <c r="JR41" s="71">
        <v>2.12261558566435E-9</v>
      </c>
      <c r="JS41" s="71">
        <v>4.8284765917268105E-7</v>
      </c>
      <c r="JT41" s="71">
        <v>-8.7859407413414203E-8</v>
      </c>
      <c r="JU41" s="71">
        <v>1.4163680228345699E-7</v>
      </c>
      <c r="JV41" s="71">
        <v>2.29496209696871E-7</v>
      </c>
      <c r="JW41" s="5">
        <v>1.22</v>
      </c>
      <c r="JX41" s="5">
        <v>5165009.9443417797</v>
      </c>
      <c r="JY41" s="5">
        <v>10310368.271281701</v>
      </c>
      <c r="JZ41" s="5">
        <v>6.9813170079773099E-2</v>
      </c>
      <c r="KA41" s="5">
        <v>0.1125</v>
      </c>
      <c r="KB41" s="5" t="s">
        <v>318</v>
      </c>
      <c r="KC41" s="5">
        <v>0</v>
      </c>
      <c r="KD41" s="5" t="s">
        <v>1274</v>
      </c>
      <c r="KF41" s="5" t="s">
        <v>1275</v>
      </c>
      <c r="KG41" s="5" t="s">
        <v>525</v>
      </c>
      <c r="KH41" s="5" t="s">
        <v>320</v>
      </c>
      <c r="KI41" s="5">
        <v>2</v>
      </c>
      <c r="KL41" s="5">
        <v>1</v>
      </c>
      <c r="KM41" s="5">
        <v>1</v>
      </c>
      <c r="KP41" s="5">
        <v>2</v>
      </c>
      <c r="KW41" s="5" t="s">
        <v>321</v>
      </c>
      <c r="LB41" s="5">
        <v>1</v>
      </c>
      <c r="LC41" s="5" t="s">
        <v>318</v>
      </c>
      <c r="LD41" s="5" t="s">
        <v>322</v>
      </c>
      <c r="LE41" s="5">
        <v>0</v>
      </c>
      <c r="LF41" s="5">
        <v>1</v>
      </c>
      <c r="LG41" s="5">
        <v>1</v>
      </c>
    </row>
    <row r="42" spans="1:319" x14ac:dyDescent="0.2">
      <c r="A42" s="5" t="s">
        <v>528</v>
      </c>
      <c r="B42" s="73" t="s">
        <v>547</v>
      </c>
      <c r="C42" s="5" t="s">
        <v>529</v>
      </c>
      <c r="D42" s="5" t="s">
        <v>355</v>
      </c>
      <c r="E42" s="5">
        <v>16</v>
      </c>
      <c r="F42" s="73" t="s">
        <v>1022</v>
      </c>
      <c r="G42" s="29">
        <v>10239201.233561801</v>
      </c>
      <c r="H42" s="29">
        <v>9353303.1168336105</v>
      </c>
      <c r="I42" s="74">
        <v>10239201.233561801</v>
      </c>
      <c r="J42" s="77">
        <v>44649.37222222222</v>
      </c>
      <c r="K42" s="29">
        <v>10239201.233561801</v>
      </c>
      <c r="L42" s="5" t="s">
        <v>462</v>
      </c>
      <c r="M42" s="5">
        <v>1</v>
      </c>
      <c r="N42" s="5" t="s">
        <v>530</v>
      </c>
      <c r="O42" s="5" t="s">
        <v>530</v>
      </c>
      <c r="R42" s="5">
        <v>1800</v>
      </c>
      <c r="S42" s="5">
        <v>390</v>
      </c>
      <c r="U42" s="5">
        <v>0</v>
      </c>
      <c r="V42" s="5">
        <v>70.3821794986724</v>
      </c>
      <c r="W42" s="5">
        <v>0</v>
      </c>
      <c r="X42" s="5" t="s">
        <v>1270</v>
      </c>
      <c r="AG42" s="5">
        <v>0</v>
      </c>
      <c r="AH42" s="5">
        <v>0</v>
      </c>
      <c r="AL42" s="5">
        <v>1</v>
      </c>
      <c r="AM42" s="5">
        <v>4</v>
      </c>
      <c r="AU42" s="5">
        <v>3984</v>
      </c>
      <c r="AV42" s="5" t="b">
        <v>1</v>
      </c>
      <c r="AW42" s="5">
        <v>0</v>
      </c>
      <c r="AY42" s="5">
        <v>10239201.233561801</v>
      </c>
      <c r="BA42" s="5">
        <v>10239201.233561801</v>
      </c>
      <c r="BB42" s="5">
        <v>0</v>
      </c>
      <c r="BC42" s="5">
        <v>0.106386600563665</v>
      </c>
      <c r="BD42" s="5">
        <v>11008227.5904512</v>
      </c>
      <c r="BE42" s="5">
        <v>766189.32648614002</v>
      </c>
      <c r="BF42" s="5">
        <v>2370.9963531363101</v>
      </c>
      <c r="BG42" s="5">
        <v>465.92766347197897</v>
      </c>
      <c r="BH42" s="5">
        <v>0</v>
      </c>
      <c r="BI42" s="5">
        <v>0</v>
      </c>
      <c r="BJ42" s="5">
        <v>54</v>
      </c>
      <c r="BK42" s="5">
        <v>147</v>
      </c>
      <c r="BL42" s="5">
        <v>474</v>
      </c>
      <c r="BM42" s="5">
        <v>0</v>
      </c>
      <c r="BN42" s="5">
        <v>9</v>
      </c>
      <c r="BO42" s="5">
        <v>0</v>
      </c>
      <c r="BP42" s="5">
        <v>4239</v>
      </c>
      <c r="BQ42" s="5">
        <v>0</v>
      </c>
      <c r="BR42" s="5">
        <v>0</v>
      </c>
      <c r="BS42" s="5">
        <v>0</v>
      </c>
      <c r="BT42" s="5">
        <v>3619</v>
      </c>
      <c r="BU42" s="5">
        <v>0</v>
      </c>
      <c r="BV42" s="5">
        <v>38610</v>
      </c>
      <c r="BW42" s="5">
        <v>3837</v>
      </c>
      <c r="BX42" s="5">
        <v>89700</v>
      </c>
      <c r="BY42" s="5">
        <v>0</v>
      </c>
      <c r="BZ42" s="5">
        <v>3510</v>
      </c>
      <c r="CA42" s="5">
        <v>0</v>
      </c>
      <c r="CB42" s="5">
        <v>1652875</v>
      </c>
      <c r="CC42" s="5">
        <v>0</v>
      </c>
      <c r="CD42" s="5">
        <v>0</v>
      </c>
      <c r="CE42" s="5">
        <v>0</v>
      </c>
      <c r="CF42" s="5">
        <v>1411355</v>
      </c>
      <c r="CG42" s="5">
        <v>147</v>
      </c>
      <c r="CH42" s="5">
        <v>0</v>
      </c>
      <c r="CI42" s="5">
        <v>0</v>
      </c>
      <c r="CJ42" s="5">
        <v>3837</v>
      </c>
      <c r="CK42" s="5">
        <v>0</v>
      </c>
      <c r="CL42" s="5">
        <v>0</v>
      </c>
      <c r="CM42" s="5">
        <v>147</v>
      </c>
      <c r="CN42" s="5">
        <v>3837</v>
      </c>
      <c r="CO42" s="5" t="s">
        <v>801</v>
      </c>
      <c r="CP42" s="5">
        <v>10236813.0094354</v>
      </c>
      <c r="CQ42" s="5">
        <v>5104819.3170065004</v>
      </c>
      <c r="CR42" s="5">
        <v>5134381.9165553702</v>
      </c>
      <c r="CS42" s="5">
        <v>0</v>
      </c>
      <c r="CT42" s="5">
        <v>0</v>
      </c>
      <c r="CU42" s="5">
        <v>9.7892333713523697E-2</v>
      </c>
      <c r="CV42" s="5">
        <v>8.4942668501421705E-3</v>
      </c>
      <c r="CW42" s="5">
        <v>4.2634671645196201E-2</v>
      </c>
      <c r="CX42" s="5">
        <v>4.4099132770009297E-3</v>
      </c>
      <c r="CY42" s="5">
        <v>4.7044584922197201E-2</v>
      </c>
      <c r="CZ42" s="5">
        <v>5.5257662068327398E-2</v>
      </c>
      <c r="DA42" s="5">
        <v>4.08435357314124E-3</v>
      </c>
      <c r="DB42" s="5">
        <v>5.9342015641468598E-2</v>
      </c>
      <c r="DC42" s="5">
        <v>5503980.97175657</v>
      </c>
      <c r="DD42" s="5">
        <v>5504246.61869465</v>
      </c>
      <c r="DE42" s="5">
        <v>397247.848153345</v>
      </c>
      <c r="DF42" s="5">
        <v>368941.47833279398</v>
      </c>
      <c r="DG42" s="5">
        <v>92675.331473050494</v>
      </c>
      <c r="DH42" s="5">
        <v>93514.145129082899</v>
      </c>
      <c r="DI42" s="5">
        <v>186189.47660213301</v>
      </c>
      <c r="DJ42" s="5">
        <v>289872.516680295</v>
      </c>
      <c r="DK42" s="5">
        <v>274443.48704986501</v>
      </c>
      <c r="DL42" s="5">
        <v>564316.003730161</v>
      </c>
      <c r="DM42" s="5">
        <v>0</v>
      </c>
      <c r="DN42" s="5">
        <v>0</v>
      </c>
      <c r="DO42" s="5">
        <v>0</v>
      </c>
      <c r="DP42" s="5">
        <v>14700</v>
      </c>
      <c r="DQ42" s="5">
        <v>983.84615384615302</v>
      </c>
      <c r="DR42" s="5">
        <v>15683.8461538461</v>
      </c>
      <c r="DS42" s="5">
        <v>1639.4865385298001</v>
      </c>
      <c r="DT42" s="5">
        <v>731.50981460651303</v>
      </c>
      <c r="DU42" s="5">
        <v>2370.9963531363101</v>
      </c>
      <c r="DV42" s="5">
        <v>1639.4865385298001</v>
      </c>
      <c r="DW42" s="5">
        <v>731.50981460651303</v>
      </c>
      <c r="DX42" s="5">
        <v>0</v>
      </c>
      <c r="DY42" s="5">
        <v>0</v>
      </c>
      <c r="DZ42" s="5">
        <v>0</v>
      </c>
      <c r="EA42" s="5">
        <v>274.22216586226</v>
      </c>
      <c r="EB42" s="5">
        <v>191.705497609719</v>
      </c>
      <c r="EC42" s="5">
        <v>274.22216586226</v>
      </c>
      <c r="ED42" s="5">
        <v>191.705497609719</v>
      </c>
      <c r="EE42" s="5">
        <v>465.92766347197897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2.0890262732301101</v>
      </c>
      <c r="EL42" s="5">
        <v>0.16391507614272299</v>
      </c>
      <c r="EM42" s="71">
        <v>9.9999832707808796E-5</v>
      </c>
      <c r="EN42" s="71">
        <v>9.9999131161432304E-5</v>
      </c>
      <c r="EO42" s="71">
        <v>9.3247523024178894E-18</v>
      </c>
      <c r="EP42" s="5">
        <v>10.9623805012746</v>
      </c>
      <c r="EQ42" s="71">
        <v>9.9989775092998405E-5</v>
      </c>
      <c r="ER42" s="71">
        <v>9.99767478008506E-5</v>
      </c>
      <c r="ES42" s="5">
        <v>0</v>
      </c>
      <c r="ET42" s="5">
        <v>17.832170951999299</v>
      </c>
      <c r="EU42" s="71">
        <v>9.9995806583596999E-5</v>
      </c>
      <c r="EV42" s="5">
        <v>0</v>
      </c>
      <c r="EW42" s="5">
        <v>0</v>
      </c>
      <c r="EX42" s="71">
        <v>9.9999210559198403E-5</v>
      </c>
      <c r="EY42" s="5">
        <v>1.4198974095819401</v>
      </c>
      <c r="EZ42" s="5">
        <v>0</v>
      </c>
      <c r="FA42" s="5">
        <v>0</v>
      </c>
      <c r="FB42" s="71">
        <v>9.9854077801886295E-5</v>
      </c>
      <c r="FC42" s="5">
        <v>0</v>
      </c>
      <c r="FD42" s="71">
        <v>3.5329797185012997E-8</v>
      </c>
      <c r="FE42" s="71">
        <v>3.5329797185012997E-8</v>
      </c>
      <c r="FF42" s="71">
        <v>4.8768100668894399E-11</v>
      </c>
      <c r="FG42" s="71">
        <v>3.5329797185012997E-8</v>
      </c>
      <c r="FH42" s="71">
        <v>2.2945763622495001E-8</v>
      </c>
      <c r="FI42" s="71">
        <v>1.97842831839434E-8</v>
      </c>
      <c r="FJ42" s="71">
        <v>2.2945763622495001E-8</v>
      </c>
      <c r="FK42" s="5">
        <v>0.56650152562233702</v>
      </c>
      <c r="FL42" s="5">
        <v>0.172393009252816</v>
      </c>
      <c r="FM42" s="71">
        <v>-6.61989748276774E-7</v>
      </c>
      <c r="FN42" s="71">
        <v>5.5242446077154998E-10</v>
      </c>
      <c r="FO42" s="71">
        <v>6.6254217273754599E-7</v>
      </c>
      <c r="FP42" s="71">
        <v>-8.9034636116232501E-8</v>
      </c>
      <c r="FQ42" s="71">
        <v>2.1129173504927299E-7</v>
      </c>
      <c r="FR42" s="71">
        <v>3.0032637116550601E-7</v>
      </c>
      <c r="FS42" s="5">
        <v>1.1189</v>
      </c>
      <c r="FT42" s="5">
        <v>0.16362461737446801</v>
      </c>
      <c r="FU42" s="5">
        <v>0.1125</v>
      </c>
      <c r="FV42" s="5">
        <v>2.0890262732301101</v>
      </c>
      <c r="FW42" s="5">
        <v>0.16391507614272299</v>
      </c>
      <c r="FX42" s="71">
        <v>9.9999841369768902E-5</v>
      </c>
      <c r="FY42" s="71">
        <v>9.9999971663211604E-5</v>
      </c>
      <c r="FZ42" s="5">
        <v>0.46204936620266002</v>
      </c>
      <c r="GA42" s="5">
        <v>0.20230601524102601</v>
      </c>
      <c r="GB42" s="71">
        <v>9.9999841369768902E-5</v>
      </c>
      <c r="GC42" s="71">
        <v>9.9999971663211604E-5</v>
      </c>
      <c r="GD42" s="71">
        <v>4.90391947025962E-15</v>
      </c>
      <c r="GE42" s="5">
        <v>6.8472122726995099</v>
      </c>
      <c r="GF42" s="71">
        <v>9.9999172881393096E-5</v>
      </c>
      <c r="GG42" s="71">
        <v>9.9992508820756498E-5</v>
      </c>
      <c r="GH42" s="5">
        <v>0</v>
      </c>
      <c r="GI42" s="5">
        <v>1.4734596583808801</v>
      </c>
      <c r="GJ42" s="71">
        <v>9.9996363516374699E-5</v>
      </c>
      <c r="GK42" s="71">
        <v>9.9839259314997403E-5</v>
      </c>
      <c r="GL42" s="71">
        <v>9.9943933626889193E-5</v>
      </c>
      <c r="GM42" s="5">
        <v>0</v>
      </c>
      <c r="GN42" s="5">
        <v>0.41415648041057701</v>
      </c>
      <c r="GO42" s="5">
        <v>0</v>
      </c>
      <c r="GP42" s="71">
        <v>9.9999277225260003E-5</v>
      </c>
      <c r="GQ42" s="71">
        <v>9.6289477842681397E-5</v>
      </c>
      <c r="GR42" s="5">
        <v>0</v>
      </c>
      <c r="GS42" s="71">
        <v>1.1128886450162399E-6</v>
      </c>
      <c r="GT42" s="71">
        <v>1.1128886450162399E-6</v>
      </c>
      <c r="GU42" s="71">
        <v>1.5723902180297899E-8</v>
      </c>
      <c r="GV42" s="71">
        <v>1.1128886450162399E-6</v>
      </c>
      <c r="GW42" s="71">
        <v>1.91872646215784E-7</v>
      </c>
      <c r="GX42" s="71">
        <v>1.82937072157329E-7</v>
      </c>
      <c r="GY42" s="71">
        <v>1.91872646215784E-7</v>
      </c>
      <c r="GZ42" s="5">
        <v>1.2067009452544</v>
      </c>
      <c r="HA42" s="5">
        <v>0.20000067723318199</v>
      </c>
      <c r="HB42" s="71">
        <v>-4.6757683396444502E-8</v>
      </c>
      <c r="HC42" s="71">
        <v>1.1273777655030099E-9</v>
      </c>
      <c r="HD42" s="71">
        <v>4.7885061161947602E-8</v>
      </c>
      <c r="HE42" s="71">
        <v>-3.31324726483304E-8</v>
      </c>
      <c r="HF42" s="71">
        <v>9.8933491761823998E-9</v>
      </c>
      <c r="HG42" s="71">
        <v>4.30258218245128E-8</v>
      </c>
      <c r="HH42" s="5">
        <v>0.32200000000000001</v>
      </c>
      <c r="HI42" s="5">
        <v>0.13635384781205701</v>
      </c>
      <c r="HJ42" s="5">
        <v>0.2</v>
      </c>
      <c r="HK42" s="71">
        <v>4.90391947025962E-15</v>
      </c>
      <c r="HL42" s="5">
        <v>10.9623805012746</v>
      </c>
      <c r="HM42" s="71">
        <v>9.9999172881393096E-5</v>
      </c>
      <c r="HN42" s="71">
        <v>9.9992508820756498E-5</v>
      </c>
      <c r="HO42" s="5">
        <v>0</v>
      </c>
      <c r="HP42" s="5">
        <v>17.832170951999299</v>
      </c>
      <c r="HQ42" s="71">
        <v>9.9996363516374699E-5</v>
      </c>
      <c r="HR42" s="71">
        <v>9.9839259314997403E-5</v>
      </c>
      <c r="HS42" s="71">
        <v>9.9943933626889193E-5</v>
      </c>
      <c r="HT42" s="71">
        <v>9.9999210559198403E-5</v>
      </c>
      <c r="HU42" s="5">
        <v>1.4198974095819401</v>
      </c>
      <c r="HV42" s="5">
        <v>0</v>
      </c>
      <c r="HW42" s="71">
        <v>9.9999277225260003E-5</v>
      </c>
      <c r="HX42" s="71">
        <v>9.9854077801886295E-5</v>
      </c>
      <c r="HY42" s="5">
        <v>0</v>
      </c>
      <c r="HZ42" s="71">
        <v>1.1128886450162399E-6</v>
      </c>
      <c r="IA42" s="71">
        <v>1.1128886450162399E-6</v>
      </c>
      <c r="IB42" s="71">
        <v>1.5723902180297899E-8</v>
      </c>
      <c r="IC42" s="71">
        <v>1.1128886450162399E-6</v>
      </c>
      <c r="ID42" s="71">
        <v>1.91872646215784E-7</v>
      </c>
      <c r="IE42" s="71">
        <v>1.82937072157329E-7</v>
      </c>
      <c r="IF42" s="71">
        <v>1.91872646215784E-7</v>
      </c>
      <c r="IG42" s="5">
        <v>1.2067009452544</v>
      </c>
      <c r="IH42" s="5">
        <v>0.20000067723318199</v>
      </c>
      <c r="II42" s="5">
        <v>7867</v>
      </c>
      <c r="IJ42" s="5">
        <v>6889</v>
      </c>
      <c r="IK42" s="5">
        <v>390</v>
      </c>
      <c r="IL42" s="5">
        <v>390</v>
      </c>
      <c r="IM42" s="5">
        <v>0</v>
      </c>
      <c r="IN42" s="5">
        <v>335</v>
      </c>
      <c r="IO42" s="5">
        <v>55</v>
      </c>
      <c r="IP42" s="5">
        <v>1</v>
      </c>
      <c r="IQ42" s="5">
        <v>609</v>
      </c>
      <c r="IR42" s="5">
        <v>4248</v>
      </c>
      <c r="IS42" s="5">
        <v>4625</v>
      </c>
      <c r="IT42" s="5">
        <v>212</v>
      </c>
      <c r="IU42" s="5">
        <v>211</v>
      </c>
      <c r="IV42" s="5">
        <v>3619</v>
      </c>
      <c r="IW42" s="5">
        <v>2854</v>
      </c>
      <c r="IX42" s="5">
        <v>5</v>
      </c>
      <c r="IY42" s="5">
        <v>5</v>
      </c>
      <c r="IZ42" s="5">
        <v>760</v>
      </c>
      <c r="JA42" s="5">
        <v>6.3233958486819098E-4</v>
      </c>
      <c r="JB42" s="5">
        <v>6.5670024747155299E-4</v>
      </c>
      <c r="JC42" s="5">
        <v>6.3184946892746996E-4</v>
      </c>
      <c r="JD42" s="5">
        <v>6.3233958486819098E-4</v>
      </c>
      <c r="JE42" s="5">
        <v>6.4830349990785397E-4</v>
      </c>
      <c r="JF42" s="5">
        <v>6.5670024747155299E-4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5.6992164278108298E-2</v>
      </c>
      <c r="JN42" s="5">
        <v>5.6996980618019603E-2</v>
      </c>
      <c r="JO42" s="5">
        <v>7.0881290385172296E-2</v>
      </c>
      <c r="JP42" s="5">
        <v>7.0569174248673705E-2</v>
      </c>
      <c r="JQ42" s="71">
        <v>-7.0874743167321902E-7</v>
      </c>
      <c r="JR42" s="71">
        <v>1.67980222627456E-9</v>
      </c>
      <c r="JS42" s="71">
        <v>7.1042723389949299E-7</v>
      </c>
      <c r="JT42" s="71">
        <v>-1.2216710876456299E-7</v>
      </c>
      <c r="JU42" s="71">
        <v>2.21185084225456E-7</v>
      </c>
      <c r="JV42" s="71">
        <v>3.4335219299001902E-7</v>
      </c>
      <c r="JW42" s="5">
        <v>1.1189</v>
      </c>
      <c r="JX42" s="5">
        <v>5124191.4930441296</v>
      </c>
      <c r="JY42" s="5">
        <v>10229010.810050599</v>
      </c>
      <c r="JZ42" s="5">
        <v>0.16362461737446801</v>
      </c>
      <c r="KA42" s="5">
        <v>0.1125</v>
      </c>
      <c r="KB42" s="5" t="s">
        <v>318</v>
      </c>
      <c r="KC42" s="5">
        <v>0</v>
      </c>
      <c r="KD42" s="5" t="s">
        <v>1271</v>
      </c>
      <c r="KF42" s="5" t="s">
        <v>1272</v>
      </c>
      <c r="KG42" s="5" t="s">
        <v>525</v>
      </c>
      <c r="KH42" s="5" t="s">
        <v>320</v>
      </c>
      <c r="KI42" s="5">
        <v>2</v>
      </c>
      <c r="KL42" s="5">
        <v>1</v>
      </c>
      <c r="KM42" s="5">
        <v>1</v>
      </c>
      <c r="KP42" s="5">
        <v>2</v>
      </c>
      <c r="KW42" s="5" t="s">
        <v>321</v>
      </c>
      <c r="LB42" s="5">
        <v>1</v>
      </c>
      <c r="LC42" s="5" t="s">
        <v>318</v>
      </c>
      <c r="LD42" s="5" t="s">
        <v>322</v>
      </c>
      <c r="LE42" s="5">
        <v>0</v>
      </c>
      <c r="LF42" s="5">
        <v>1</v>
      </c>
      <c r="LG42" s="5">
        <v>1</v>
      </c>
    </row>
    <row r="43" spans="1:319" x14ac:dyDescent="0.2">
      <c r="A43" s="5" t="s">
        <v>528</v>
      </c>
      <c r="B43" s="73" t="s">
        <v>547</v>
      </c>
      <c r="C43" s="5" t="s">
        <v>529</v>
      </c>
      <c r="D43" s="5" t="s">
        <v>355</v>
      </c>
      <c r="E43" s="5">
        <v>22</v>
      </c>
      <c r="F43" s="73" t="s">
        <v>1023</v>
      </c>
      <c r="G43" s="29">
        <v>8290484.4361380097</v>
      </c>
      <c r="H43" s="29">
        <v>7039087.7032118104</v>
      </c>
      <c r="I43" s="74">
        <v>8290484.4361380097</v>
      </c>
      <c r="J43" s="77">
        <v>44706.943055555559</v>
      </c>
      <c r="K43" s="29">
        <v>8290484.4361380097</v>
      </c>
      <c r="L43" s="5" t="s">
        <v>462</v>
      </c>
      <c r="M43" s="5">
        <v>1</v>
      </c>
      <c r="N43" s="5" t="s">
        <v>530</v>
      </c>
      <c r="O43" s="5" t="s">
        <v>530</v>
      </c>
      <c r="R43" s="5">
        <v>1800</v>
      </c>
      <c r="S43" s="5">
        <v>390</v>
      </c>
      <c r="U43" s="5">
        <v>0</v>
      </c>
      <c r="V43" s="5">
        <v>75.938112974166799</v>
      </c>
      <c r="W43" s="5">
        <v>0</v>
      </c>
      <c r="X43" s="5" t="s">
        <v>1401</v>
      </c>
      <c r="AG43" s="5">
        <v>0</v>
      </c>
      <c r="AH43" s="5">
        <v>0</v>
      </c>
      <c r="AL43" s="5">
        <v>1</v>
      </c>
      <c r="AM43" s="5">
        <v>5</v>
      </c>
      <c r="AU43" s="5">
        <v>5610</v>
      </c>
      <c r="AV43" s="5" t="b">
        <v>1</v>
      </c>
      <c r="AW43" s="5">
        <v>0</v>
      </c>
      <c r="AY43" s="5">
        <v>8290484.4361380097</v>
      </c>
      <c r="BA43" s="5">
        <v>8290484.4361380097</v>
      </c>
      <c r="BB43" s="5">
        <v>0</v>
      </c>
      <c r="BC43" s="5">
        <v>9.9969483909539997E-2</v>
      </c>
      <c r="BD43" s="5">
        <v>8784386.1751215998</v>
      </c>
      <c r="BE43" s="5">
        <v>492408.39100592199</v>
      </c>
      <c r="BF43" s="5">
        <v>1221.59890142055</v>
      </c>
      <c r="BG43" s="5">
        <v>271.64910676427502</v>
      </c>
      <c r="BH43" s="5">
        <v>0</v>
      </c>
      <c r="BI43" s="5">
        <v>0</v>
      </c>
      <c r="BJ43" s="5">
        <v>54</v>
      </c>
      <c r="BK43" s="5">
        <v>226</v>
      </c>
      <c r="BL43" s="5">
        <v>474</v>
      </c>
      <c r="BM43" s="5">
        <v>0</v>
      </c>
      <c r="BN43" s="5">
        <v>9</v>
      </c>
      <c r="BO43" s="5">
        <v>0</v>
      </c>
      <c r="BP43" s="5">
        <v>4239</v>
      </c>
      <c r="BQ43" s="5">
        <v>0</v>
      </c>
      <c r="BR43" s="5">
        <v>0</v>
      </c>
      <c r="BS43" s="5">
        <v>0</v>
      </c>
      <c r="BT43" s="5">
        <v>3619</v>
      </c>
      <c r="BU43" s="5">
        <v>0</v>
      </c>
      <c r="BV43" s="5">
        <v>53820</v>
      </c>
      <c r="BW43" s="5">
        <v>5384</v>
      </c>
      <c r="BX43" s="5">
        <v>74490</v>
      </c>
      <c r="BY43" s="5">
        <v>0</v>
      </c>
      <c r="BZ43" s="5">
        <v>3510</v>
      </c>
      <c r="CA43" s="5">
        <v>0</v>
      </c>
      <c r="CB43" s="5">
        <v>1652875</v>
      </c>
      <c r="CC43" s="5">
        <v>0</v>
      </c>
      <c r="CD43" s="5">
        <v>0</v>
      </c>
      <c r="CE43" s="5">
        <v>0</v>
      </c>
      <c r="CF43" s="5">
        <v>1411355</v>
      </c>
      <c r="CG43" s="5">
        <v>226</v>
      </c>
      <c r="CH43" s="5">
        <v>0</v>
      </c>
      <c r="CI43" s="5">
        <v>0</v>
      </c>
      <c r="CJ43" s="5">
        <v>5384</v>
      </c>
      <c r="CK43" s="5">
        <v>0</v>
      </c>
      <c r="CL43" s="5">
        <v>0</v>
      </c>
      <c r="CM43" s="5">
        <v>226</v>
      </c>
      <c r="CN43" s="5">
        <v>5384</v>
      </c>
      <c r="CO43" s="5" t="s">
        <v>1402</v>
      </c>
      <c r="CQ43" s="5">
        <v>4131568.5101197902</v>
      </c>
      <c r="CR43" s="5">
        <v>4158915.9260182199</v>
      </c>
      <c r="CS43" s="5">
        <v>0</v>
      </c>
      <c r="CT43" s="5">
        <v>0</v>
      </c>
      <c r="CU43" s="5">
        <v>9.3860859062494598E-2</v>
      </c>
      <c r="CV43" s="5">
        <v>6.1086248470454303E-3</v>
      </c>
      <c r="CW43" s="5">
        <v>4.0163260344148403E-2</v>
      </c>
      <c r="CX43" s="5">
        <v>2.71878781679566E-3</v>
      </c>
      <c r="CY43" s="5">
        <v>4.2882048160944E-2</v>
      </c>
      <c r="CZ43" s="5">
        <v>5.3697598718346201E-2</v>
      </c>
      <c r="DA43" s="5">
        <v>3.3898370302497698E-3</v>
      </c>
      <c r="DB43" s="5">
        <v>5.7087435748595899E-2</v>
      </c>
      <c r="DC43" s="5">
        <v>4392303.1154153002</v>
      </c>
      <c r="DD43" s="5">
        <v>4392083.0597062996</v>
      </c>
      <c r="DE43" s="5">
        <v>259486.53821619699</v>
      </c>
      <c r="DF43" s="5">
        <v>232921.85278972401</v>
      </c>
      <c r="DG43" s="5">
        <v>63739.039425629497</v>
      </c>
      <c r="DH43" s="5">
        <v>63840.160418920997</v>
      </c>
      <c r="DI43" s="5">
        <v>127579.19984455001</v>
      </c>
      <c r="DJ43" s="5">
        <v>173147.49879056701</v>
      </c>
      <c r="DK43" s="5">
        <v>167701.17955028999</v>
      </c>
      <c r="DL43" s="5">
        <v>340848.67834085802</v>
      </c>
      <c r="DM43" s="5">
        <v>0</v>
      </c>
      <c r="DN43" s="5">
        <v>0</v>
      </c>
      <c r="DO43" s="5">
        <v>0</v>
      </c>
      <c r="DP43" s="5">
        <v>22600</v>
      </c>
      <c r="DQ43" s="5">
        <v>1380.5128205128201</v>
      </c>
      <c r="DR43" s="5">
        <v>23980.512820512798</v>
      </c>
      <c r="DS43" s="5">
        <v>1109.2208809413501</v>
      </c>
      <c r="DT43" s="5">
        <v>112.37802047919401</v>
      </c>
      <c r="DU43" s="5">
        <v>1221.59890142055</v>
      </c>
      <c r="DV43" s="5">
        <v>1109.2208809413501</v>
      </c>
      <c r="DW43" s="5">
        <v>112.37802047919401</v>
      </c>
      <c r="DX43" s="5">
        <v>0</v>
      </c>
      <c r="DY43" s="5">
        <v>0</v>
      </c>
      <c r="DZ43" s="5">
        <v>0</v>
      </c>
      <c r="EA43" s="5">
        <v>138.75233751457901</v>
      </c>
      <c r="EB43" s="5">
        <v>132.89676924969501</v>
      </c>
      <c r="EC43" s="5">
        <v>138.75233751457901</v>
      </c>
      <c r="ED43" s="5">
        <v>132.89676924969501</v>
      </c>
      <c r="EE43" s="5">
        <v>271.64910676427502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1.9603436938551499</v>
      </c>
      <c r="EL43" s="5">
        <v>0.1990642047342</v>
      </c>
      <c r="EM43" s="71">
        <v>9.9999331685030003E-5</v>
      </c>
      <c r="EN43" s="71">
        <v>9.9998329278983E-5</v>
      </c>
      <c r="EO43" s="71">
        <v>3.8807656829438901E-16</v>
      </c>
      <c r="EP43" s="5">
        <v>10.590854888291499</v>
      </c>
      <c r="EQ43" s="71">
        <v>9.9996828737069999E-5</v>
      </c>
      <c r="ER43" s="71">
        <v>9.9966887230962199E-5</v>
      </c>
      <c r="ES43" s="5">
        <v>0</v>
      </c>
      <c r="ET43" s="5">
        <v>20.000019919452701</v>
      </c>
      <c r="EU43" s="71">
        <v>9.9997970833626203E-5</v>
      </c>
      <c r="EV43" s="5">
        <v>0</v>
      </c>
      <c r="EW43" s="5">
        <v>0</v>
      </c>
      <c r="EX43" s="71">
        <v>9.9996344307129394E-5</v>
      </c>
      <c r="EY43" s="5">
        <v>1.39867508968858</v>
      </c>
      <c r="EZ43" s="5">
        <v>0</v>
      </c>
      <c r="FA43" s="5">
        <v>0</v>
      </c>
      <c r="FB43" s="5">
        <v>0</v>
      </c>
      <c r="FC43" s="5">
        <v>0</v>
      </c>
      <c r="FD43" s="71">
        <v>5.8936717825530598E-8</v>
      </c>
      <c r="FE43" s="71">
        <v>5.8936717825530598E-8</v>
      </c>
      <c r="FF43" s="71">
        <v>1.36729738642316E-10</v>
      </c>
      <c r="FG43" s="71">
        <v>5.8936717825530598E-8</v>
      </c>
      <c r="FH43" s="71">
        <v>4.6997608915688702E-8</v>
      </c>
      <c r="FI43" s="71">
        <v>3.8659766221638097E-8</v>
      </c>
      <c r="FJ43" s="71">
        <v>4.6997608915688702E-8</v>
      </c>
      <c r="FK43" s="5">
        <v>0.368000925936048</v>
      </c>
      <c r="FL43" s="5">
        <v>0.122000320314197</v>
      </c>
      <c r="FM43" s="71">
        <v>-6.4166998296282298E-7</v>
      </c>
      <c r="FN43" s="71">
        <v>1.3518895761894599E-9</v>
      </c>
      <c r="FO43" s="71">
        <v>6.4302187253901297E-7</v>
      </c>
      <c r="FP43" s="71">
        <v>-4.8849973631947703E-8</v>
      </c>
      <c r="FQ43" s="71">
        <v>2.1655553917101999E-7</v>
      </c>
      <c r="FR43" s="71">
        <v>2.6540551280296798E-7</v>
      </c>
      <c r="FS43" s="5">
        <v>1.22</v>
      </c>
      <c r="FT43" s="5">
        <v>6.9813170079773099E-2</v>
      </c>
      <c r="FU43" s="5">
        <v>0.11874999999999999</v>
      </c>
      <c r="FV43" s="5">
        <v>1.9603436938551499</v>
      </c>
      <c r="FW43" s="5">
        <v>0.1990642047342</v>
      </c>
      <c r="FX43" s="71">
        <v>9.9999788949034496E-5</v>
      </c>
      <c r="FY43" s="71">
        <v>9.9999885779467003E-5</v>
      </c>
      <c r="FZ43" s="5">
        <v>0.28102912010508102</v>
      </c>
      <c r="GA43" s="5">
        <v>0.198875514579166</v>
      </c>
      <c r="GB43" s="71">
        <v>9.9999788949034496E-5</v>
      </c>
      <c r="GC43" s="71">
        <v>9.9999885779467003E-5</v>
      </c>
      <c r="GD43" s="71">
        <v>2.7340431968677201E-15</v>
      </c>
      <c r="GE43" s="5">
        <v>30.566683504327202</v>
      </c>
      <c r="GF43" s="71">
        <v>9.9992690758832201E-5</v>
      </c>
      <c r="GG43" s="71">
        <v>9.9989940752248597E-5</v>
      </c>
      <c r="GH43" s="5">
        <v>0</v>
      </c>
      <c r="GI43" s="5">
        <v>1.50029658824874</v>
      </c>
      <c r="GJ43" s="71">
        <v>9.9991679880007096E-5</v>
      </c>
      <c r="GK43" s="71">
        <v>9.9972396203073995E-5</v>
      </c>
      <c r="GL43" s="71">
        <v>9.9982830633393806E-5</v>
      </c>
      <c r="GM43" s="71">
        <v>9.9918248743335799E-5</v>
      </c>
      <c r="GN43" s="5">
        <v>0.261146685316268</v>
      </c>
      <c r="GO43" s="5">
        <v>0</v>
      </c>
      <c r="GP43" s="71">
        <v>9.9998972505954605E-5</v>
      </c>
      <c r="GQ43" s="5">
        <v>0</v>
      </c>
      <c r="GR43" s="5">
        <v>0</v>
      </c>
      <c r="GS43" s="71">
        <v>1.5035172980792901E-6</v>
      </c>
      <c r="GT43" s="71">
        <v>1.5035172980792901E-6</v>
      </c>
      <c r="GU43" s="71">
        <v>1.0397165794984099E-8</v>
      </c>
      <c r="GV43" s="71">
        <v>1.5035172980792901E-6</v>
      </c>
      <c r="GW43" s="71">
        <v>1.2150750094974601E-7</v>
      </c>
      <c r="GX43" s="71">
        <v>1.15079556550767E-7</v>
      </c>
      <c r="GY43" s="71">
        <v>1.2150750094974601E-7</v>
      </c>
      <c r="GZ43" s="5">
        <v>1.09229528134748</v>
      </c>
      <c r="HA43" s="5">
        <v>0.20000074858470501</v>
      </c>
      <c r="HB43" s="71">
        <v>-3.7501825222764802E-8</v>
      </c>
      <c r="HC43" s="71">
        <v>1.5881909265303501E-9</v>
      </c>
      <c r="HD43" s="71">
        <v>3.9090016149295201E-8</v>
      </c>
      <c r="HE43" s="71">
        <v>-1.5483273200243901E-8</v>
      </c>
      <c r="HF43" s="71">
        <v>8.5711555518206198E-9</v>
      </c>
      <c r="HG43" s="71">
        <v>2.4054428752064499E-8</v>
      </c>
      <c r="HH43" s="5">
        <v>0.874</v>
      </c>
      <c r="HI43" s="5">
        <v>0.109083078249645</v>
      </c>
      <c r="HJ43" s="5">
        <v>0.18124999999999999</v>
      </c>
      <c r="HK43" s="71">
        <v>2.7340431968677201E-15</v>
      </c>
      <c r="HL43" s="5">
        <v>10.590854888291499</v>
      </c>
      <c r="HM43" s="71">
        <v>9.9996828737069999E-5</v>
      </c>
      <c r="HN43" s="71">
        <v>9.9989940752248597E-5</v>
      </c>
      <c r="HO43" s="5">
        <v>0</v>
      </c>
      <c r="HP43" s="5">
        <v>20.000019919452701</v>
      </c>
      <c r="HQ43" s="71">
        <v>9.9997970833626203E-5</v>
      </c>
      <c r="HR43" s="71">
        <v>9.9972396203073995E-5</v>
      </c>
      <c r="HS43" s="71">
        <v>9.9982830633393806E-5</v>
      </c>
      <c r="HT43" s="71">
        <v>9.9996344307129394E-5</v>
      </c>
      <c r="HU43" s="5">
        <v>1.39867508968858</v>
      </c>
      <c r="HV43" s="5">
        <v>0</v>
      </c>
      <c r="HW43" s="71">
        <v>9.9998972505954605E-5</v>
      </c>
      <c r="HX43" s="5">
        <v>0</v>
      </c>
      <c r="HY43" s="5">
        <v>0</v>
      </c>
      <c r="HZ43" s="71">
        <v>1.5035172980792901E-6</v>
      </c>
      <c r="IA43" s="71">
        <v>1.5035172980792901E-6</v>
      </c>
      <c r="IB43" s="71">
        <v>1.0397165794984099E-8</v>
      </c>
      <c r="IC43" s="71">
        <v>1.5035172980792901E-6</v>
      </c>
      <c r="ID43" s="71">
        <v>1.2150750094974601E-7</v>
      </c>
      <c r="IE43" s="71">
        <v>1.15079556550767E-7</v>
      </c>
      <c r="IF43" s="71">
        <v>1.2150750094974601E-7</v>
      </c>
      <c r="IG43" s="5">
        <v>1.09229528134748</v>
      </c>
      <c r="IH43" s="5">
        <v>0.20000074858470501</v>
      </c>
      <c r="II43" s="5">
        <v>7867</v>
      </c>
      <c r="IJ43" s="5">
        <v>6889</v>
      </c>
      <c r="IK43" s="5">
        <v>390</v>
      </c>
      <c r="IL43" s="5">
        <v>390</v>
      </c>
      <c r="IM43" s="5">
        <v>0</v>
      </c>
      <c r="IN43" s="5">
        <v>335</v>
      </c>
      <c r="IO43" s="5">
        <v>55</v>
      </c>
      <c r="IP43" s="5">
        <v>1</v>
      </c>
      <c r="IQ43" s="5">
        <v>609</v>
      </c>
      <c r="IR43" s="5">
        <v>4248</v>
      </c>
      <c r="IS43" s="5">
        <v>4625</v>
      </c>
      <c r="IT43" s="5">
        <v>212</v>
      </c>
      <c r="IU43" s="5">
        <v>211</v>
      </c>
      <c r="IV43" s="5">
        <v>3619</v>
      </c>
      <c r="IW43" s="5">
        <v>2854</v>
      </c>
      <c r="IX43" s="5">
        <v>5</v>
      </c>
      <c r="IY43" s="5">
        <v>5</v>
      </c>
      <c r="IZ43" s="5">
        <v>760</v>
      </c>
      <c r="JA43" s="5">
        <v>6.3233958486819098E-4</v>
      </c>
      <c r="JB43" s="5">
        <v>6.5670024747155299E-4</v>
      </c>
      <c r="JC43" s="5">
        <v>6.3184946892746996E-4</v>
      </c>
      <c r="JD43" s="5">
        <v>6.3233958486819098E-4</v>
      </c>
      <c r="JE43" s="5">
        <v>6.4830349990785397E-4</v>
      </c>
      <c r="JF43" s="5">
        <v>6.5670024747155299E-4</v>
      </c>
      <c r="JG43" s="5">
        <v>0</v>
      </c>
      <c r="JH43" s="5">
        <v>0</v>
      </c>
      <c r="JI43" s="5">
        <v>0</v>
      </c>
      <c r="JJ43" s="5">
        <v>0</v>
      </c>
      <c r="JK43" s="5">
        <v>0</v>
      </c>
      <c r="JL43" s="5">
        <v>0</v>
      </c>
      <c r="JM43" s="5">
        <v>5.6992164278108298E-2</v>
      </c>
      <c r="JN43" s="5">
        <v>5.6996980618019603E-2</v>
      </c>
      <c r="JO43" s="5">
        <v>7.0881290385172296E-2</v>
      </c>
      <c r="JP43" s="5">
        <v>7.0569174248673705E-2</v>
      </c>
      <c r="JQ43" s="71">
        <v>-6.79171808185588E-7</v>
      </c>
      <c r="JR43" s="71">
        <v>2.9400805027198102E-9</v>
      </c>
      <c r="JS43" s="71">
        <v>6.82111888688308E-7</v>
      </c>
      <c r="JT43" s="71">
        <v>-6.4333246832191597E-8</v>
      </c>
      <c r="JU43" s="71">
        <v>2.2512669472284101E-7</v>
      </c>
      <c r="JV43" s="71">
        <v>2.8945994155503199E-7</v>
      </c>
      <c r="JW43" s="5">
        <v>1.22</v>
      </c>
      <c r="JX43" s="5">
        <v>4153256.6676397799</v>
      </c>
      <c r="JY43" s="5">
        <v>8284825.1777595803</v>
      </c>
      <c r="JZ43" s="5">
        <v>6.9813170079773099E-2</v>
      </c>
      <c r="KA43" s="5">
        <v>0.11874999999999999</v>
      </c>
      <c r="KB43" s="5" t="s">
        <v>318</v>
      </c>
      <c r="KC43" s="5">
        <v>0</v>
      </c>
      <c r="KD43" s="5" t="s">
        <v>1403</v>
      </c>
      <c r="KF43" s="5" t="s">
        <v>1404</v>
      </c>
      <c r="KG43" s="5" t="s">
        <v>525</v>
      </c>
      <c r="KH43" s="5" t="s">
        <v>320</v>
      </c>
      <c r="KI43" s="5">
        <v>2</v>
      </c>
      <c r="KL43" s="5">
        <v>1</v>
      </c>
      <c r="KM43" s="5">
        <v>1</v>
      </c>
      <c r="KP43" s="5">
        <v>3</v>
      </c>
      <c r="KW43" s="5" t="s">
        <v>321</v>
      </c>
      <c r="LB43" s="5">
        <v>1</v>
      </c>
      <c r="LC43" s="5" t="s">
        <v>318</v>
      </c>
      <c r="LD43" s="5" t="s">
        <v>322</v>
      </c>
      <c r="LE43" s="5">
        <v>0</v>
      </c>
      <c r="LF43" s="5">
        <v>1</v>
      </c>
      <c r="LG43" s="5">
        <v>1</v>
      </c>
    </row>
    <row r="44" spans="1:319" x14ac:dyDescent="0.2">
      <c r="A44" s="5" t="s">
        <v>528</v>
      </c>
      <c r="B44" s="73" t="s">
        <v>547</v>
      </c>
      <c r="C44" s="5" t="s">
        <v>529</v>
      </c>
      <c r="D44" s="5" t="s">
        <v>355</v>
      </c>
      <c r="E44" s="5">
        <v>23</v>
      </c>
      <c r="F44" s="73" t="s">
        <v>1024</v>
      </c>
      <c r="G44" s="29">
        <v>10200606.0519212</v>
      </c>
      <c r="H44" s="29">
        <v>9315403.2233539503</v>
      </c>
      <c r="I44" s="74">
        <v>10200606.0519212</v>
      </c>
      <c r="J44" s="77">
        <v>44649.372916666667</v>
      </c>
      <c r="K44" s="29">
        <v>10200606.0519212</v>
      </c>
      <c r="L44" s="5" t="s">
        <v>462</v>
      </c>
      <c r="M44" s="5">
        <v>1</v>
      </c>
      <c r="N44" s="5" t="s">
        <v>530</v>
      </c>
      <c r="O44" s="5" t="s">
        <v>530</v>
      </c>
      <c r="R44" s="5">
        <v>1800</v>
      </c>
      <c r="S44" s="5">
        <v>390</v>
      </c>
      <c r="U44" s="5">
        <v>0</v>
      </c>
      <c r="V44" s="5">
        <v>81.294020175933795</v>
      </c>
      <c r="W44" s="5">
        <v>0</v>
      </c>
      <c r="X44" s="5" t="s">
        <v>1266</v>
      </c>
      <c r="AG44" s="5">
        <v>0</v>
      </c>
      <c r="AH44" s="5">
        <v>0</v>
      </c>
      <c r="AL44" s="5">
        <v>1</v>
      </c>
      <c r="AM44" s="5">
        <v>6</v>
      </c>
      <c r="AU44" s="5">
        <v>3250</v>
      </c>
      <c r="AV44" s="5" t="b">
        <v>1</v>
      </c>
      <c r="AW44" s="5">
        <v>0</v>
      </c>
      <c r="AY44" s="5">
        <v>10200606.0519212</v>
      </c>
      <c r="BA44" s="5">
        <v>10200606.0519212</v>
      </c>
      <c r="BB44" s="5">
        <v>0</v>
      </c>
      <c r="BC44" s="5">
        <v>0.15767614994345699</v>
      </c>
      <c r="BD44" s="5">
        <v>11000160.3616402</v>
      </c>
      <c r="BE44" s="5">
        <v>797595.01089731604</v>
      </c>
      <c r="BF44" s="5">
        <v>1609.14915613789</v>
      </c>
      <c r="BG44" s="5">
        <v>349.99198943792697</v>
      </c>
      <c r="BH44" s="5">
        <v>0</v>
      </c>
      <c r="BI44" s="5">
        <v>0</v>
      </c>
      <c r="BJ44" s="5">
        <v>54</v>
      </c>
      <c r="BK44" s="5">
        <v>139</v>
      </c>
      <c r="BL44" s="5">
        <v>474</v>
      </c>
      <c r="BM44" s="5">
        <v>0</v>
      </c>
      <c r="BN44" s="5">
        <v>9</v>
      </c>
      <c r="BO44" s="5">
        <v>0</v>
      </c>
      <c r="BP44" s="5">
        <v>4239</v>
      </c>
      <c r="BQ44" s="5">
        <v>0</v>
      </c>
      <c r="BR44" s="5">
        <v>0</v>
      </c>
      <c r="BS44" s="5">
        <v>0</v>
      </c>
      <c r="BT44" s="5">
        <v>3619</v>
      </c>
      <c r="BU44" s="5">
        <v>0</v>
      </c>
      <c r="BV44" s="5">
        <v>35880</v>
      </c>
      <c r="BW44" s="5">
        <v>3111</v>
      </c>
      <c r="BX44" s="5">
        <v>92430</v>
      </c>
      <c r="BY44" s="5">
        <v>0</v>
      </c>
      <c r="BZ44" s="5">
        <v>3510</v>
      </c>
      <c r="CA44" s="5">
        <v>0</v>
      </c>
      <c r="CB44" s="5">
        <v>1652875</v>
      </c>
      <c r="CC44" s="5">
        <v>0</v>
      </c>
      <c r="CD44" s="5">
        <v>0</v>
      </c>
      <c r="CE44" s="5">
        <v>0</v>
      </c>
      <c r="CF44" s="5">
        <v>1411355</v>
      </c>
      <c r="CG44" s="5">
        <v>139</v>
      </c>
      <c r="CH44" s="5">
        <v>0</v>
      </c>
      <c r="CI44" s="5">
        <v>0</v>
      </c>
      <c r="CJ44" s="5">
        <v>3111</v>
      </c>
      <c r="CK44" s="5">
        <v>0</v>
      </c>
      <c r="CL44" s="5">
        <v>0</v>
      </c>
      <c r="CM44" s="5">
        <v>139</v>
      </c>
      <c r="CN44" s="5">
        <v>3111</v>
      </c>
      <c r="CO44" s="5" t="s">
        <v>1267</v>
      </c>
      <c r="CP44" s="5">
        <v>10199007.296895999</v>
      </c>
      <c r="CQ44" s="5">
        <v>5086662.9104160396</v>
      </c>
      <c r="CR44" s="5">
        <v>5113943.1415052004</v>
      </c>
      <c r="CS44" s="5">
        <v>0</v>
      </c>
      <c r="CT44" s="5">
        <v>0</v>
      </c>
      <c r="CU44" s="5">
        <v>0.13521116315589601</v>
      </c>
      <c r="CV44" s="5">
        <v>2.24649867875601E-2</v>
      </c>
      <c r="CW44" s="5">
        <v>5.4163178769605497E-2</v>
      </c>
      <c r="CX44" s="5">
        <v>6.0824538678282804E-3</v>
      </c>
      <c r="CY44" s="5">
        <v>6.0245632637433801E-2</v>
      </c>
      <c r="CZ44" s="5">
        <v>8.1047984386291294E-2</v>
      </c>
      <c r="DA44" s="5">
        <v>1.6382532919731799E-2</v>
      </c>
      <c r="DB44" s="5">
        <v>9.7430517306023201E-2</v>
      </c>
      <c r="DC44" s="5">
        <v>5499669.4877313199</v>
      </c>
      <c r="DD44" s="5">
        <v>5500490.8739089696</v>
      </c>
      <c r="DE44" s="5">
        <v>411333.67001114599</v>
      </c>
      <c r="DF44" s="5">
        <v>386261.340886169</v>
      </c>
      <c r="DG44" s="5">
        <v>100801.855201485</v>
      </c>
      <c r="DH44" s="5">
        <v>101649.73154563</v>
      </c>
      <c r="DI44" s="5">
        <v>202451.586747116</v>
      </c>
      <c r="DJ44" s="5">
        <v>296631.81480966101</v>
      </c>
      <c r="DK44" s="5">
        <v>283813.91703284602</v>
      </c>
      <c r="DL44" s="5">
        <v>580445.73184250703</v>
      </c>
      <c r="DM44" s="5">
        <v>0</v>
      </c>
      <c r="DN44" s="5">
        <v>0</v>
      </c>
      <c r="DO44" s="5">
        <v>0</v>
      </c>
      <c r="DP44" s="5">
        <v>13900</v>
      </c>
      <c r="DQ44" s="5">
        <v>797.69230769230705</v>
      </c>
      <c r="DR44" s="5">
        <v>14697.692307692299</v>
      </c>
      <c r="DS44" s="5">
        <v>1527.63555513898</v>
      </c>
      <c r="DT44" s="5">
        <v>81.513600998909993</v>
      </c>
      <c r="DU44" s="5">
        <v>1609.14915613789</v>
      </c>
      <c r="DV44" s="5">
        <v>1527.63555513898</v>
      </c>
      <c r="DW44" s="5">
        <v>81.513600998909993</v>
      </c>
      <c r="DX44" s="5">
        <v>0</v>
      </c>
      <c r="DY44" s="5">
        <v>0</v>
      </c>
      <c r="DZ44" s="5">
        <v>0</v>
      </c>
      <c r="EA44" s="5">
        <v>145.13653782423901</v>
      </c>
      <c r="EB44" s="5">
        <v>204.85545161368799</v>
      </c>
      <c r="EC44" s="5">
        <v>145.13653782423901</v>
      </c>
      <c r="ED44" s="5">
        <v>204.85545161368799</v>
      </c>
      <c r="EE44" s="5">
        <v>349.99198943792697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1.98293287514968</v>
      </c>
      <c r="EL44" s="5">
        <v>0.163943414444398</v>
      </c>
      <c r="EM44" s="71">
        <v>9.99997994282075E-5</v>
      </c>
      <c r="EN44" s="71">
        <v>9.9999141350393103E-5</v>
      </c>
      <c r="EO44" s="71">
        <v>1.6565139594273201E-16</v>
      </c>
      <c r="EP44" s="5">
        <v>9.8740981758920103</v>
      </c>
      <c r="EQ44" s="71">
        <v>9.99892939295699E-5</v>
      </c>
      <c r="ER44" s="71">
        <v>9.9927506475028198E-5</v>
      </c>
      <c r="ES44" s="5">
        <v>0</v>
      </c>
      <c r="ET44" s="5">
        <v>16.534398128632201</v>
      </c>
      <c r="EU44" s="71">
        <v>9.9996460273254998E-5</v>
      </c>
      <c r="EV44" s="5">
        <v>0</v>
      </c>
      <c r="EW44" s="5">
        <v>0</v>
      </c>
      <c r="EX44" s="71">
        <v>9.9999125756367006E-5</v>
      </c>
      <c r="EY44" s="5">
        <v>1.1089874066302901</v>
      </c>
      <c r="EZ44" s="5">
        <v>0</v>
      </c>
      <c r="FA44" s="5">
        <v>0</v>
      </c>
      <c r="FB44" s="5">
        <v>0</v>
      </c>
      <c r="FC44" s="5">
        <v>0</v>
      </c>
      <c r="FD44" s="71">
        <v>7.0214267039458896E-8</v>
      </c>
      <c r="FE44" s="71">
        <v>7.0214267039458896E-8</v>
      </c>
      <c r="FF44" s="71">
        <v>2.1245938341962699E-10</v>
      </c>
      <c r="FG44" s="71">
        <v>7.0214267039458896E-8</v>
      </c>
      <c r="FH44" s="71">
        <v>4.2042534974251398E-8</v>
      </c>
      <c r="FI44" s="71">
        <v>3.6671264386223197E-8</v>
      </c>
      <c r="FJ44" s="71">
        <v>4.2042534974251398E-8</v>
      </c>
      <c r="FK44" s="5">
        <v>0.464877642620385</v>
      </c>
      <c r="FL44" s="5">
        <v>0.122000763373511</v>
      </c>
      <c r="FM44" s="71">
        <v>-9.6994108696924094E-7</v>
      </c>
      <c r="FN44" s="71">
        <v>1.31930799253296E-9</v>
      </c>
      <c r="FO44" s="71">
        <v>9.7126039496177397E-7</v>
      </c>
      <c r="FP44" s="71">
        <v>-1.0482280909159601E-7</v>
      </c>
      <c r="FQ44" s="71">
        <v>2.7256896799332498E-7</v>
      </c>
      <c r="FR44" s="71">
        <v>3.7739177708492099E-7</v>
      </c>
      <c r="FS44" s="5">
        <v>1</v>
      </c>
      <c r="FT44" s="5">
        <v>7.4176493209758998E-2</v>
      </c>
      <c r="FU44" s="5">
        <v>0.1125</v>
      </c>
      <c r="FV44" s="5">
        <v>1.98293287514968</v>
      </c>
      <c r="FW44" s="5">
        <v>0.163943414444398</v>
      </c>
      <c r="FX44" s="71">
        <v>9.9999925036842104E-5</v>
      </c>
      <c r="FY44" s="71">
        <v>9.9999969460973199E-5</v>
      </c>
      <c r="FZ44" s="5">
        <v>2.78907961457345</v>
      </c>
      <c r="GA44" s="5">
        <v>0.20019960779929399</v>
      </c>
      <c r="GB44" s="71">
        <v>9.9999925036842104E-5</v>
      </c>
      <c r="GC44" s="71">
        <v>9.9999969460973199E-5</v>
      </c>
      <c r="GD44" s="71">
        <v>5.4622986441110501E-16</v>
      </c>
      <c r="GE44" s="5">
        <v>8.4789446197281606</v>
      </c>
      <c r="GF44" s="71">
        <v>9.9998552364671798E-5</v>
      </c>
      <c r="GG44" s="71">
        <v>9.9991472697624694E-5</v>
      </c>
      <c r="GH44" s="5">
        <v>0</v>
      </c>
      <c r="GI44" s="5">
        <v>1.4734596584316599</v>
      </c>
      <c r="GJ44" s="71">
        <v>9.9996199450835794E-5</v>
      </c>
      <c r="GK44" s="71">
        <v>9.9871184459823697E-5</v>
      </c>
      <c r="GL44" s="71">
        <v>9.9978841021197695E-5</v>
      </c>
      <c r="GM44" s="5">
        <v>0</v>
      </c>
      <c r="GN44" s="5">
        <v>0.29086588258525298</v>
      </c>
      <c r="GO44" s="5">
        <v>0</v>
      </c>
      <c r="GP44" s="71">
        <v>9.9997919133572297E-5</v>
      </c>
      <c r="GQ44" s="5">
        <v>0</v>
      </c>
      <c r="GR44" s="5">
        <v>0</v>
      </c>
      <c r="GS44" s="71">
        <v>8.3748607244693506E-6</v>
      </c>
      <c r="GT44" s="71">
        <v>8.3748607244693506E-6</v>
      </c>
      <c r="GU44" s="71">
        <v>1.1967992818995299E-7</v>
      </c>
      <c r="GV44" s="71">
        <v>8.3748607244693506E-6</v>
      </c>
      <c r="GW44" s="71">
        <v>1.5024963109233599E-6</v>
      </c>
      <c r="GX44" s="71">
        <v>1.46407250323221E-6</v>
      </c>
      <c r="GY44" s="71">
        <v>1.5024963109233599E-6</v>
      </c>
      <c r="GZ44" s="5">
        <v>1.20670094712117</v>
      </c>
      <c r="HA44" s="5">
        <v>2.13035216402313</v>
      </c>
      <c r="HB44" s="71">
        <v>-1.9069224293948101E-7</v>
      </c>
      <c r="HC44" s="71">
        <v>2.9494692310133399E-9</v>
      </c>
      <c r="HD44" s="71">
        <v>1.9364171217049399E-7</v>
      </c>
      <c r="HE44" s="71">
        <v>-1.6101007565464401E-8</v>
      </c>
      <c r="HF44" s="71">
        <v>2.84443654037142E-8</v>
      </c>
      <c r="HG44" s="71">
        <v>4.4545372969178598E-8</v>
      </c>
      <c r="HH44" s="5">
        <v>0.84699999999999998</v>
      </c>
      <c r="HI44" s="5">
        <v>0.26179938779914902</v>
      </c>
      <c r="HJ44" s="5">
        <v>0.2</v>
      </c>
      <c r="HK44" s="71">
        <v>5.4622986441110501E-16</v>
      </c>
      <c r="HL44" s="5">
        <v>9.8740981758920103</v>
      </c>
      <c r="HM44" s="71">
        <v>9.9998552364671798E-5</v>
      </c>
      <c r="HN44" s="71">
        <v>9.9991472697624694E-5</v>
      </c>
      <c r="HO44" s="5">
        <v>0</v>
      </c>
      <c r="HP44" s="5">
        <v>16.534398128632201</v>
      </c>
      <c r="HQ44" s="71">
        <v>9.9996460273254998E-5</v>
      </c>
      <c r="HR44" s="71">
        <v>9.9871184459823697E-5</v>
      </c>
      <c r="HS44" s="71">
        <v>9.9978841021197695E-5</v>
      </c>
      <c r="HT44" s="71">
        <v>9.9999125756367006E-5</v>
      </c>
      <c r="HU44" s="5">
        <v>1.1089874066302901</v>
      </c>
      <c r="HV44" s="5">
        <v>0</v>
      </c>
      <c r="HW44" s="71">
        <v>9.9997919133572297E-5</v>
      </c>
      <c r="HX44" s="5">
        <v>0</v>
      </c>
      <c r="HY44" s="5">
        <v>0</v>
      </c>
      <c r="HZ44" s="71">
        <v>8.3748607244693506E-6</v>
      </c>
      <c r="IA44" s="71">
        <v>8.3748607244693506E-6</v>
      </c>
      <c r="IB44" s="71">
        <v>1.1967992818995299E-7</v>
      </c>
      <c r="IC44" s="71">
        <v>8.3748607244693506E-6</v>
      </c>
      <c r="ID44" s="71">
        <v>1.5024963109233599E-6</v>
      </c>
      <c r="IE44" s="71">
        <v>1.46407250323221E-6</v>
      </c>
      <c r="IF44" s="71">
        <v>1.5024963109233599E-6</v>
      </c>
      <c r="IG44" s="5">
        <v>1.20670094712117</v>
      </c>
      <c r="IH44" s="5">
        <v>2.13035216402313</v>
      </c>
      <c r="II44" s="5">
        <v>7867</v>
      </c>
      <c r="IJ44" s="5">
        <v>6889</v>
      </c>
      <c r="IK44" s="5">
        <v>390</v>
      </c>
      <c r="IL44" s="5">
        <v>390</v>
      </c>
      <c r="IM44" s="5">
        <v>0</v>
      </c>
      <c r="IN44" s="5">
        <v>335</v>
      </c>
      <c r="IO44" s="5">
        <v>55</v>
      </c>
      <c r="IP44" s="5">
        <v>1</v>
      </c>
      <c r="IQ44" s="5">
        <v>609</v>
      </c>
      <c r="IR44" s="5">
        <v>4248</v>
      </c>
      <c r="IS44" s="5">
        <v>4625</v>
      </c>
      <c r="IT44" s="5">
        <v>212</v>
      </c>
      <c r="IU44" s="5">
        <v>211</v>
      </c>
      <c r="IV44" s="5">
        <v>3619</v>
      </c>
      <c r="IW44" s="5">
        <v>2854</v>
      </c>
      <c r="IX44" s="5">
        <v>5</v>
      </c>
      <c r="IY44" s="5">
        <v>5</v>
      </c>
      <c r="IZ44" s="5">
        <v>760</v>
      </c>
      <c r="JA44" s="5">
        <v>6.3233958486819098E-4</v>
      </c>
      <c r="JB44" s="5">
        <v>6.5670024747155299E-4</v>
      </c>
      <c r="JC44" s="5">
        <v>6.3184946892746996E-4</v>
      </c>
      <c r="JD44" s="5">
        <v>6.3233958486819098E-4</v>
      </c>
      <c r="JE44" s="5">
        <v>6.4830349990785397E-4</v>
      </c>
      <c r="JF44" s="5">
        <v>6.5670024747155299E-4</v>
      </c>
      <c r="JG44" s="5">
        <v>0</v>
      </c>
      <c r="JH44" s="5">
        <v>0</v>
      </c>
      <c r="JI44" s="5">
        <v>0</v>
      </c>
      <c r="JJ44" s="5">
        <v>0</v>
      </c>
      <c r="JK44" s="5">
        <v>0</v>
      </c>
      <c r="JL44" s="5">
        <v>0</v>
      </c>
      <c r="JM44" s="5">
        <v>5.6992164278108298E-2</v>
      </c>
      <c r="JN44" s="5">
        <v>5.6996980618019603E-2</v>
      </c>
      <c r="JO44" s="5">
        <v>7.0881290385172296E-2</v>
      </c>
      <c r="JP44" s="5">
        <v>7.0569174248673705E-2</v>
      </c>
      <c r="JQ44" s="71">
        <v>-1.1606333299087201E-6</v>
      </c>
      <c r="JR44" s="71">
        <v>4.2687772235463101E-9</v>
      </c>
      <c r="JS44" s="71">
        <v>1.1649021071322599E-6</v>
      </c>
      <c r="JT44" s="71">
        <v>-1.2092381665706101E-7</v>
      </c>
      <c r="JU44" s="71">
        <v>3.0101333339703901E-7</v>
      </c>
      <c r="JV44" s="71">
        <v>4.2193715005410001E-7</v>
      </c>
      <c r="JW44" s="5">
        <v>1</v>
      </c>
      <c r="JX44" s="5">
        <v>5095407.4041662896</v>
      </c>
      <c r="JY44" s="5">
        <v>10182070.314582299</v>
      </c>
      <c r="JZ44" s="5">
        <v>7.4176493209758998E-2</v>
      </c>
      <c r="KA44" s="5">
        <v>0.1125</v>
      </c>
      <c r="KB44" s="5" t="s">
        <v>318</v>
      </c>
      <c r="KC44" s="5">
        <v>0</v>
      </c>
      <c r="KD44" s="5" t="s">
        <v>1268</v>
      </c>
      <c r="KF44" s="5" t="s">
        <v>1269</v>
      </c>
      <c r="KG44" s="5" t="s">
        <v>525</v>
      </c>
      <c r="KH44" s="5" t="s">
        <v>320</v>
      </c>
      <c r="KI44" s="5">
        <v>2</v>
      </c>
      <c r="KL44" s="5">
        <v>1</v>
      </c>
      <c r="KM44" s="5">
        <v>1</v>
      </c>
      <c r="KP44" s="5">
        <v>4</v>
      </c>
      <c r="KW44" s="5" t="s">
        <v>321</v>
      </c>
      <c r="LB44" s="5">
        <v>1</v>
      </c>
      <c r="LC44" s="5" t="s">
        <v>318</v>
      </c>
      <c r="LD44" s="5" t="s">
        <v>322</v>
      </c>
      <c r="LE44" s="5">
        <v>0</v>
      </c>
      <c r="LF44" s="5">
        <v>1</v>
      </c>
      <c r="LG44" s="5">
        <v>1</v>
      </c>
    </row>
    <row r="45" spans="1:319" x14ac:dyDescent="0.2">
      <c r="A45" s="5" t="s">
        <v>528</v>
      </c>
      <c r="B45" s="73" t="s">
        <v>547</v>
      </c>
      <c r="C45" s="5" t="s">
        <v>529</v>
      </c>
      <c r="D45" s="5" t="s">
        <v>355</v>
      </c>
      <c r="E45" s="5">
        <v>41</v>
      </c>
      <c r="F45" s="73" t="s">
        <v>1025</v>
      </c>
      <c r="G45" s="29">
        <v>10221070.397953101</v>
      </c>
      <c r="H45" s="29">
        <v>9167052.07801833</v>
      </c>
      <c r="I45" s="74">
        <v>10221070.397953101</v>
      </c>
      <c r="J45" s="77">
        <v>44649.372916666667</v>
      </c>
      <c r="K45" s="29">
        <v>10221070.397953101</v>
      </c>
      <c r="L45" s="5" t="s">
        <v>462</v>
      </c>
      <c r="M45" s="5">
        <v>1</v>
      </c>
      <c r="N45" s="5" t="s">
        <v>530</v>
      </c>
      <c r="O45" s="5" t="s">
        <v>530</v>
      </c>
      <c r="R45" s="5">
        <v>1800</v>
      </c>
      <c r="S45" s="5">
        <v>390</v>
      </c>
      <c r="U45" s="5">
        <v>0</v>
      </c>
      <c r="V45" s="5">
        <v>76.802945852279606</v>
      </c>
      <c r="W45" s="5">
        <v>0</v>
      </c>
      <c r="X45" s="5" t="s">
        <v>1262</v>
      </c>
      <c r="AG45" s="5">
        <v>0</v>
      </c>
      <c r="AH45" s="5">
        <v>0</v>
      </c>
      <c r="AL45" s="5">
        <v>1</v>
      </c>
      <c r="AM45" s="5">
        <v>7</v>
      </c>
      <c r="AU45" s="5">
        <v>16059</v>
      </c>
      <c r="AV45" s="5" t="b">
        <v>1</v>
      </c>
      <c r="AW45" s="5">
        <v>0</v>
      </c>
      <c r="AY45" s="5">
        <v>10221070.397953101</v>
      </c>
      <c r="BA45" s="5">
        <v>10221070.397953101</v>
      </c>
      <c r="BB45" s="5">
        <v>0</v>
      </c>
      <c r="BC45" s="5">
        <v>4.4111549959991898E-2</v>
      </c>
      <c r="BD45" s="5">
        <v>11054368.669501999</v>
      </c>
      <c r="BE45" s="5">
        <v>833153.386017991</v>
      </c>
      <c r="BF45" s="5">
        <v>20.961243855522699</v>
      </c>
      <c r="BG45" s="5">
        <v>123.880175496449</v>
      </c>
      <c r="BH45" s="5">
        <v>0</v>
      </c>
      <c r="BI45" s="5">
        <v>0</v>
      </c>
      <c r="BJ45" s="5">
        <v>44</v>
      </c>
      <c r="BK45" s="5">
        <v>155</v>
      </c>
      <c r="BL45" s="5">
        <v>491</v>
      </c>
      <c r="BM45" s="5">
        <v>0</v>
      </c>
      <c r="BN45" s="5">
        <v>8</v>
      </c>
      <c r="BO45" s="5">
        <v>0</v>
      </c>
      <c r="BP45" s="5">
        <v>4243</v>
      </c>
      <c r="BQ45" s="5">
        <v>0</v>
      </c>
      <c r="BR45" s="5">
        <v>0</v>
      </c>
      <c r="BS45" s="5">
        <v>0</v>
      </c>
      <c r="BT45" s="5">
        <v>3619</v>
      </c>
      <c r="BU45" s="5">
        <v>0</v>
      </c>
      <c r="BV45" s="5">
        <v>37830</v>
      </c>
      <c r="BW45" s="5">
        <v>15904</v>
      </c>
      <c r="BX45" s="5">
        <v>90480</v>
      </c>
      <c r="BY45" s="5">
        <v>0</v>
      </c>
      <c r="BZ45" s="5">
        <v>3120</v>
      </c>
      <c r="CA45" s="5">
        <v>0</v>
      </c>
      <c r="CB45" s="5">
        <v>1654435</v>
      </c>
      <c r="CC45" s="5">
        <v>0</v>
      </c>
      <c r="CD45" s="5">
        <v>0</v>
      </c>
      <c r="CE45" s="5">
        <v>0</v>
      </c>
      <c r="CF45" s="5">
        <v>1411355</v>
      </c>
      <c r="CG45" s="5">
        <v>155</v>
      </c>
      <c r="CH45" s="5">
        <v>0</v>
      </c>
      <c r="CI45" s="5">
        <v>0</v>
      </c>
      <c r="CJ45" s="5">
        <v>15904</v>
      </c>
      <c r="CK45" s="5">
        <v>0</v>
      </c>
      <c r="CL45" s="5">
        <v>0</v>
      </c>
      <c r="CM45" s="5">
        <v>155</v>
      </c>
      <c r="CN45" s="5">
        <v>15904</v>
      </c>
      <c r="CO45" s="5" t="s">
        <v>1263</v>
      </c>
      <c r="CP45" s="5">
        <v>10219398.5977876</v>
      </c>
      <c r="CQ45" s="5">
        <v>5085015.9183411198</v>
      </c>
      <c r="CR45" s="5">
        <v>5136054.4796120198</v>
      </c>
      <c r="CS45" s="5">
        <v>0</v>
      </c>
      <c r="CT45" s="5">
        <v>0</v>
      </c>
      <c r="CU45" s="5">
        <v>3.2265863224196799E-2</v>
      </c>
      <c r="CV45" s="5">
        <v>1.1845686735795001E-2</v>
      </c>
      <c r="CW45" s="5">
        <v>1.5150795663164299E-2</v>
      </c>
      <c r="CX45" s="5">
        <v>3.9853340885391501E-3</v>
      </c>
      <c r="CY45" s="5">
        <v>1.9136129751703399E-2</v>
      </c>
      <c r="CZ45" s="5">
        <v>1.7115067561032499E-2</v>
      </c>
      <c r="DA45" s="5">
        <v>7.8603526472559408E-3</v>
      </c>
      <c r="DB45" s="5">
        <v>2.4975420208288399E-2</v>
      </c>
      <c r="DC45" s="5">
        <v>5526734.4105749996</v>
      </c>
      <c r="DD45" s="5">
        <v>5527634.2589270296</v>
      </c>
      <c r="DE45" s="5">
        <v>441649.07827778498</v>
      </c>
      <c r="DF45" s="5">
        <v>391504.30774020602</v>
      </c>
      <c r="DG45" s="5">
        <v>98785.211105158203</v>
      </c>
      <c r="DH45" s="5">
        <v>103019.194599055</v>
      </c>
      <c r="DI45" s="5">
        <v>201804.40570421299</v>
      </c>
      <c r="DJ45" s="5">
        <v>327363.86717262602</v>
      </c>
      <c r="DK45" s="5">
        <v>284407.16442320199</v>
      </c>
      <c r="DL45" s="5">
        <v>611771.03159582894</v>
      </c>
      <c r="DM45" s="5">
        <v>0</v>
      </c>
      <c r="DN45" s="5">
        <v>0</v>
      </c>
      <c r="DO45" s="5">
        <v>0</v>
      </c>
      <c r="DP45" s="5">
        <v>15500</v>
      </c>
      <c r="DQ45" s="5">
        <v>4077.9487179487101</v>
      </c>
      <c r="DR45" s="5">
        <v>19577.948717948701</v>
      </c>
      <c r="DS45" s="5">
        <v>17.461492620107698</v>
      </c>
      <c r="DT45" s="5">
        <v>3.4997512354149198</v>
      </c>
      <c r="DU45" s="5">
        <v>20.961243855522699</v>
      </c>
      <c r="DV45" s="5">
        <v>17.461492620107698</v>
      </c>
      <c r="DW45" s="5">
        <v>3.4997512354149198</v>
      </c>
      <c r="DX45" s="5">
        <v>0</v>
      </c>
      <c r="DY45" s="5">
        <v>0</v>
      </c>
      <c r="DZ45" s="5">
        <v>0</v>
      </c>
      <c r="EA45" s="5">
        <v>51.920197614893198</v>
      </c>
      <c r="EB45" s="5">
        <v>71.9599778815561</v>
      </c>
      <c r="EC45" s="5">
        <v>51.920197614893198</v>
      </c>
      <c r="ED45" s="5">
        <v>71.9599778815561</v>
      </c>
      <c r="EE45" s="5">
        <v>123.880175496449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0.57022422301189701</v>
      </c>
      <c r="EL45" s="5">
        <v>0.18858785878468001</v>
      </c>
      <c r="EM45" s="71">
        <v>9.9996792518153299E-5</v>
      </c>
      <c r="EN45" s="5">
        <v>0</v>
      </c>
      <c r="EO45" s="71">
        <v>2.3701104791975E-17</v>
      </c>
      <c r="EP45" s="5">
        <v>6.9555672484173803</v>
      </c>
      <c r="EQ45" s="71">
        <v>9.9792225310757406E-5</v>
      </c>
      <c r="ER45" s="71">
        <v>9.95337019258503E-5</v>
      </c>
      <c r="ES45" s="5">
        <v>0</v>
      </c>
      <c r="ET45" s="5">
        <v>3.0000999937265198</v>
      </c>
      <c r="EU45" s="71">
        <v>9.9994969420258401E-5</v>
      </c>
      <c r="EV45" s="5">
        <v>0</v>
      </c>
      <c r="EW45" s="5">
        <v>0</v>
      </c>
      <c r="EX45" s="71">
        <v>9.9997491221026595E-5</v>
      </c>
      <c r="EY45" s="5">
        <v>1.02220280663297</v>
      </c>
      <c r="EZ45" s="5">
        <v>0</v>
      </c>
      <c r="FA45" s="5">
        <v>0</v>
      </c>
      <c r="FB45" s="5">
        <v>0</v>
      </c>
      <c r="FC45" s="5">
        <v>0</v>
      </c>
      <c r="FD45" s="71">
        <v>1.6395677315816899E-8</v>
      </c>
      <c r="FE45" s="71">
        <v>1.6395677315816899E-8</v>
      </c>
      <c r="FF45" s="71">
        <v>2.66968669393463E-11</v>
      </c>
      <c r="FG45" s="71">
        <v>1.6395677315816899E-8</v>
      </c>
      <c r="FH45" s="71">
        <v>8.7603871101737902E-9</v>
      </c>
      <c r="FI45" s="71">
        <v>6.5124791948090103E-9</v>
      </c>
      <c r="FJ45" s="71">
        <v>8.7603871101737902E-9</v>
      </c>
      <c r="FK45" s="5">
        <v>4.1906348804601798E-2</v>
      </c>
      <c r="FL45" s="5">
        <v>0.124606419546599</v>
      </c>
      <c r="FM45" s="71">
        <v>-2.0380092035694301E-7</v>
      </c>
      <c r="FN45" s="71">
        <v>7.9035595098785197E-10</v>
      </c>
      <c r="FO45" s="71">
        <v>2.04591276307931E-7</v>
      </c>
      <c r="FP45" s="71">
        <v>-6.8885917223465002E-8</v>
      </c>
      <c r="FQ45" s="71">
        <v>5.6462178987803897E-8</v>
      </c>
      <c r="FR45" s="71">
        <v>1.2534809621126801E-7</v>
      </c>
      <c r="FS45" s="5">
        <v>0.85699999999999998</v>
      </c>
      <c r="FT45" s="5">
        <v>0.22689280275926199</v>
      </c>
      <c r="FU45" s="5">
        <v>0.14374999999999999</v>
      </c>
      <c r="FV45" s="5">
        <v>0.57022422301189701</v>
      </c>
      <c r="FW45" s="5">
        <v>0.18858785878468001</v>
      </c>
      <c r="FX45" s="71">
        <v>9.9999764021863004E-5</v>
      </c>
      <c r="FY45" s="71">
        <v>9.9999884362156303E-5</v>
      </c>
      <c r="FZ45" s="5">
        <v>0.36850460751849601</v>
      </c>
      <c r="GA45" s="5">
        <v>0.21791609917296401</v>
      </c>
      <c r="GB45" s="71">
        <v>9.9999764021863004E-5</v>
      </c>
      <c r="GC45" s="71">
        <v>9.9999884362156303E-5</v>
      </c>
      <c r="GD45" s="71">
        <v>9.1267222581798298E-16</v>
      </c>
      <c r="GE45" s="5">
        <v>100.471901663092</v>
      </c>
      <c r="GF45" s="71">
        <v>9.9943064091861906E-5</v>
      </c>
      <c r="GG45" s="71">
        <v>9.9989475100592502E-5</v>
      </c>
      <c r="GH45" s="5">
        <v>0</v>
      </c>
      <c r="GI45" s="5">
        <v>1.5002966645676099</v>
      </c>
      <c r="GJ45" s="71">
        <v>9.9991268742938194E-5</v>
      </c>
      <c r="GK45" s="71">
        <v>9.9895989473241994E-5</v>
      </c>
      <c r="GL45" s="71">
        <v>9.9950971751638904E-5</v>
      </c>
      <c r="GM45" s="71">
        <v>9.9994567617667202E-5</v>
      </c>
      <c r="GN45" s="5">
        <v>0.23909289634498501</v>
      </c>
      <c r="GO45" s="5">
        <v>0</v>
      </c>
      <c r="GP45" s="71">
        <v>9.9996606054864005E-5</v>
      </c>
      <c r="GQ45" s="5">
        <v>0</v>
      </c>
      <c r="GR45" s="5">
        <v>0</v>
      </c>
      <c r="GS45" s="71">
        <v>4.0170192239230497E-6</v>
      </c>
      <c r="GT45" s="71">
        <v>4.0170192239230497E-6</v>
      </c>
      <c r="GU45" s="71">
        <v>9.7783896535474907E-9</v>
      </c>
      <c r="GV45" s="71">
        <v>4.0170192239230497E-6</v>
      </c>
      <c r="GW45" s="71">
        <v>1.4731850317417599E-7</v>
      </c>
      <c r="GX45" s="71">
        <v>1.3313726299202199E-7</v>
      </c>
      <c r="GY45" s="71">
        <v>1.4731850317417599E-7</v>
      </c>
      <c r="GZ45" s="5">
        <v>0.211000796770589</v>
      </c>
      <c r="HA45" s="5">
        <v>0.23694042237686</v>
      </c>
      <c r="HB45" s="71">
        <v>-9.1923963897785197E-8</v>
      </c>
      <c r="HC45" s="71">
        <v>1.2003225838611401E-9</v>
      </c>
      <c r="HD45" s="71">
        <v>9.3124286481646306E-8</v>
      </c>
      <c r="HE45" s="71">
        <v>-3.27197466778254E-8</v>
      </c>
      <c r="HF45" s="71">
        <v>7.5522268407229005E-9</v>
      </c>
      <c r="HG45" s="71">
        <v>4.0271973518548302E-8</v>
      </c>
      <c r="HH45" s="5">
        <v>0.64200000000000002</v>
      </c>
      <c r="HI45" s="5">
        <v>0.109083078249645</v>
      </c>
      <c r="HJ45" s="5">
        <v>0.13749999999999901</v>
      </c>
      <c r="HK45" s="71">
        <v>9.1267222581798298E-16</v>
      </c>
      <c r="HL45" s="5">
        <v>6.9555672484173803</v>
      </c>
      <c r="HM45" s="71">
        <v>9.9943064091861906E-5</v>
      </c>
      <c r="HN45" s="71">
        <v>9.9989475100592502E-5</v>
      </c>
      <c r="HO45" s="5">
        <v>0</v>
      </c>
      <c r="HP45" s="5">
        <v>3.0000999937265198</v>
      </c>
      <c r="HQ45" s="71">
        <v>9.9994969420258401E-5</v>
      </c>
      <c r="HR45" s="71">
        <v>9.9895989473241994E-5</v>
      </c>
      <c r="HS45" s="71">
        <v>9.9950971751638904E-5</v>
      </c>
      <c r="HT45" s="71">
        <v>9.9997491221026595E-5</v>
      </c>
      <c r="HU45" s="5">
        <v>1.02220280663297</v>
      </c>
      <c r="HV45" s="5">
        <v>0</v>
      </c>
      <c r="HW45" s="71">
        <v>9.9996606054864005E-5</v>
      </c>
      <c r="HX45" s="5">
        <v>0</v>
      </c>
      <c r="HY45" s="5">
        <v>0</v>
      </c>
      <c r="HZ45" s="71">
        <v>4.0170192239230497E-6</v>
      </c>
      <c r="IA45" s="71">
        <v>4.0170192239230497E-6</v>
      </c>
      <c r="IB45" s="71">
        <v>9.7783896535474907E-9</v>
      </c>
      <c r="IC45" s="71">
        <v>4.0170192239230497E-6</v>
      </c>
      <c r="ID45" s="71">
        <v>1.4731850317417599E-7</v>
      </c>
      <c r="IE45" s="71">
        <v>1.3313726299202199E-7</v>
      </c>
      <c r="IF45" s="71">
        <v>1.4731850317417599E-7</v>
      </c>
      <c r="IG45" s="5">
        <v>0.211000796770589</v>
      </c>
      <c r="IH45" s="5">
        <v>0.23694042237686</v>
      </c>
      <c r="II45" s="5">
        <v>7870</v>
      </c>
      <c r="IJ45" s="5">
        <v>6889</v>
      </c>
      <c r="IK45" s="5">
        <v>390</v>
      </c>
      <c r="IL45" s="5">
        <v>390</v>
      </c>
      <c r="IM45" s="5">
        <v>0</v>
      </c>
      <c r="IN45" s="5">
        <v>335</v>
      </c>
      <c r="IO45" s="5">
        <v>55</v>
      </c>
      <c r="IP45" s="5">
        <v>1</v>
      </c>
      <c r="IQ45" s="5">
        <v>609</v>
      </c>
      <c r="IR45" s="5">
        <v>4251</v>
      </c>
      <c r="IS45" s="5">
        <v>4625</v>
      </c>
      <c r="IT45" s="5">
        <v>212</v>
      </c>
      <c r="IU45" s="5">
        <v>211</v>
      </c>
      <c r="IV45" s="5">
        <v>3619</v>
      </c>
      <c r="IW45" s="5">
        <v>2854</v>
      </c>
      <c r="IX45" s="5">
        <v>5</v>
      </c>
      <c r="IY45" s="5">
        <v>5</v>
      </c>
      <c r="IZ45" s="5">
        <v>760</v>
      </c>
      <c r="JA45" s="5">
        <v>7.1433497141271097E-4</v>
      </c>
      <c r="JB45" s="5">
        <v>6.12790571945964E-4</v>
      </c>
      <c r="JC45" s="5">
        <v>7.1433497141271097E-4</v>
      </c>
      <c r="JD45" s="5">
        <v>6.6437319311773903E-4</v>
      </c>
      <c r="JE45" s="5">
        <v>6.0974000087510305E-4</v>
      </c>
      <c r="JF45" s="5">
        <v>6.12790571945964E-4</v>
      </c>
      <c r="JG45" s="5">
        <v>0</v>
      </c>
      <c r="JH45" s="5">
        <v>0</v>
      </c>
      <c r="JI45" s="5">
        <v>0</v>
      </c>
      <c r="JJ45" s="5">
        <v>0</v>
      </c>
      <c r="JK45" s="5">
        <v>0</v>
      </c>
      <c r="JL45" s="5">
        <v>0</v>
      </c>
      <c r="JM45" s="5">
        <v>7.0952491058386302E-2</v>
      </c>
      <c r="JN45" s="5">
        <v>7.0817042447144804E-2</v>
      </c>
      <c r="JO45" s="5">
        <v>2.5679600605614701E-2</v>
      </c>
      <c r="JP45" s="5">
        <v>2.55177704401842E-2</v>
      </c>
      <c r="JQ45" s="71">
        <v>-2.9572488425472799E-7</v>
      </c>
      <c r="JR45" s="71">
        <v>1.9906785348489901E-9</v>
      </c>
      <c r="JS45" s="71">
        <v>2.97715562789577E-7</v>
      </c>
      <c r="JT45" s="71">
        <v>-1.0160566390129E-7</v>
      </c>
      <c r="JU45" s="71">
        <v>6.4014405828526806E-8</v>
      </c>
      <c r="JV45" s="71">
        <v>1.6562006972981699E-7</v>
      </c>
      <c r="JW45" s="5">
        <v>0.85699999999999998</v>
      </c>
      <c r="JX45" s="5">
        <v>5131029.4547770396</v>
      </c>
      <c r="JY45" s="5">
        <v>10216045.373118101</v>
      </c>
      <c r="JZ45" s="5">
        <v>0.22689280275926199</v>
      </c>
      <c r="KA45" s="5">
        <v>0.14374999999999999</v>
      </c>
      <c r="KB45" s="5" t="s">
        <v>318</v>
      </c>
      <c r="KC45" s="5">
        <v>0</v>
      </c>
      <c r="KD45" s="5" t="s">
        <v>1264</v>
      </c>
      <c r="KF45" s="5" t="s">
        <v>1265</v>
      </c>
      <c r="KG45" s="5" t="s">
        <v>525</v>
      </c>
      <c r="KH45" s="5" t="s">
        <v>320</v>
      </c>
      <c r="KI45" s="5">
        <v>2</v>
      </c>
      <c r="KL45" s="5">
        <v>1</v>
      </c>
      <c r="KM45" s="5">
        <v>1</v>
      </c>
      <c r="KP45" s="5">
        <v>7</v>
      </c>
      <c r="KW45" s="5" t="s">
        <v>321</v>
      </c>
      <c r="LB45" s="5">
        <v>1</v>
      </c>
      <c r="LC45" s="5" t="s">
        <v>318</v>
      </c>
      <c r="LD45" s="5" t="s">
        <v>322</v>
      </c>
      <c r="LE45" s="5">
        <v>0</v>
      </c>
      <c r="LF45" s="5">
        <v>1</v>
      </c>
      <c r="LG45" s="5">
        <v>1</v>
      </c>
    </row>
    <row r="46" spans="1:319" x14ac:dyDescent="0.2">
      <c r="A46" s="5" t="s">
        <v>528</v>
      </c>
      <c r="B46" s="73" t="s">
        <v>547</v>
      </c>
      <c r="C46" s="5" t="s">
        <v>529</v>
      </c>
      <c r="D46" s="5" t="s">
        <v>360</v>
      </c>
      <c r="E46" s="5">
        <v>3</v>
      </c>
      <c r="F46" s="73" t="s">
        <v>1026</v>
      </c>
      <c r="G46" s="29">
        <v>22626770.494724602</v>
      </c>
      <c r="H46" s="29">
        <v>21022001.438450601</v>
      </c>
      <c r="I46" s="74">
        <v>22626770.494724602</v>
      </c>
      <c r="J46" s="77">
        <v>44627.325694444444</v>
      </c>
      <c r="K46" s="29">
        <v>22626770.494724602</v>
      </c>
      <c r="L46" s="5" t="s">
        <v>462</v>
      </c>
      <c r="M46" s="5">
        <v>1</v>
      </c>
      <c r="N46" s="5" t="s">
        <v>530</v>
      </c>
      <c r="O46" s="5" t="s">
        <v>530</v>
      </c>
      <c r="R46" s="5">
        <v>2462</v>
      </c>
      <c r="S46" s="5">
        <v>607</v>
      </c>
      <c r="U46" s="5">
        <v>0</v>
      </c>
      <c r="V46" s="5">
        <v>107.837108850479</v>
      </c>
      <c r="W46" s="5">
        <v>0</v>
      </c>
      <c r="X46" s="5" t="s">
        <v>1650</v>
      </c>
      <c r="AG46" s="5">
        <v>0</v>
      </c>
      <c r="AH46" s="5">
        <v>0</v>
      </c>
      <c r="AL46" s="5">
        <v>3</v>
      </c>
      <c r="AM46" s="5">
        <v>1</v>
      </c>
      <c r="AU46" s="5">
        <v>22440</v>
      </c>
      <c r="AV46" s="5" t="b">
        <v>1</v>
      </c>
      <c r="AW46" s="5">
        <v>0</v>
      </c>
      <c r="AY46" s="5">
        <v>22626770.494724602</v>
      </c>
      <c r="BA46" s="5">
        <v>22626770.494724602</v>
      </c>
      <c r="BB46" s="5">
        <v>0</v>
      </c>
      <c r="BC46" s="5">
        <v>3.7030608187468499E-2</v>
      </c>
      <c r="BD46" s="5">
        <v>25491004.539183401</v>
      </c>
      <c r="BE46" s="5">
        <v>2855066.0347546702</v>
      </c>
      <c r="BF46" s="5">
        <v>9166.4347940288499</v>
      </c>
      <c r="BG46" s="5">
        <v>1.5378794921532399</v>
      </c>
      <c r="BH46" s="5">
        <v>0</v>
      </c>
      <c r="BI46" s="5">
        <v>67</v>
      </c>
      <c r="BJ46" s="5">
        <v>112</v>
      </c>
      <c r="BK46" s="5">
        <v>65</v>
      </c>
      <c r="BL46" s="5">
        <v>561</v>
      </c>
      <c r="BM46" s="5">
        <v>0</v>
      </c>
      <c r="BN46" s="5">
        <v>8</v>
      </c>
      <c r="BO46" s="5">
        <v>0</v>
      </c>
      <c r="BP46" s="5">
        <v>7715</v>
      </c>
      <c r="BQ46" s="5">
        <v>0</v>
      </c>
      <c r="BR46" s="5">
        <v>0</v>
      </c>
      <c r="BS46" s="5">
        <v>0</v>
      </c>
      <c r="BT46" s="5">
        <v>4245</v>
      </c>
      <c r="BU46" s="5">
        <v>3015</v>
      </c>
      <c r="BV46" s="5">
        <v>37027</v>
      </c>
      <c r="BW46" s="5">
        <v>19293</v>
      </c>
      <c r="BX46" s="5">
        <v>258582</v>
      </c>
      <c r="BY46" s="5">
        <v>0</v>
      </c>
      <c r="BZ46" s="5">
        <v>4856</v>
      </c>
      <c r="CA46" s="5">
        <v>0</v>
      </c>
      <c r="CB46" s="5">
        <v>4682546</v>
      </c>
      <c r="CC46" s="5">
        <v>0</v>
      </c>
      <c r="CD46" s="5">
        <v>0</v>
      </c>
      <c r="CE46" s="5">
        <v>0</v>
      </c>
      <c r="CF46" s="5">
        <v>2576608</v>
      </c>
      <c r="CG46" s="5">
        <v>132</v>
      </c>
      <c r="CH46" s="5">
        <v>0</v>
      </c>
      <c r="CI46" s="5">
        <v>0</v>
      </c>
      <c r="CJ46" s="5">
        <v>22308</v>
      </c>
      <c r="CK46" s="5">
        <v>0</v>
      </c>
      <c r="CL46" s="5">
        <v>0</v>
      </c>
      <c r="CM46" s="5">
        <v>132</v>
      </c>
      <c r="CN46" s="5">
        <v>22308</v>
      </c>
      <c r="CO46" s="5" t="s">
        <v>612</v>
      </c>
      <c r="CQ46" s="5">
        <v>11253496.016909</v>
      </c>
      <c r="CR46" s="5">
        <v>11373274.4778156</v>
      </c>
      <c r="CS46" s="5">
        <v>0</v>
      </c>
      <c r="CT46" s="5">
        <v>0</v>
      </c>
      <c r="CU46" s="5">
        <v>8.0880769077954096E-3</v>
      </c>
      <c r="CV46" s="5">
        <v>2.8942531279673101E-2</v>
      </c>
      <c r="CW46" s="5">
        <v>7.0342553868933304E-3</v>
      </c>
      <c r="CX46" s="5">
        <v>4.2135252527532004E-3</v>
      </c>
      <c r="CY46" s="5">
        <v>1.12477806396465E-2</v>
      </c>
      <c r="CZ46" s="5">
        <v>1.0538215209020701E-3</v>
      </c>
      <c r="DA46" s="5">
        <v>2.4729006026919902E-2</v>
      </c>
      <c r="DB46" s="5">
        <v>2.57828275478219E-2</v>
      </c>
      <c r="DC46" s="5">
        <v>12745532.965327</v>
      </c>
      <c r="DD46" s="5">
        <v>12745471.5738564</v>
      </c>
      <c r="DE46" s="5">
        <v>1483299.4331866601</v>
      </c>
      <c r="DF46" s="5">
        <v>1371766.6015679999</v>
      </c>
      <c r="DG46" s="5">
        <v>283247.14833990397</v>
      </c>
      <c r="DH46" s="5">
        <v>278744.55301774899</v>
      </c>
      <c r="DI46" s="5">
        <v>561991.70135765395</v>
      </c>
      <c r="DJ46" s="5">
        <v>1193552.2848467601</v>
      </c>
      <c r="DK46" s="5">
        <v>1089843.63009885</v>
      </c>
      <c r="DL46" s="5">
        <v>2283395.9149456201</v>
      </c>
      <c r="DM46" s="5">
        <v>0</v>
      </c>
      <c r="DN46" s="5">
        <v>0</v>
      </c>
      <c r="DO46" s="5">
        <v>0</v>
      </c>
      <c r="DP46" s="5">
        <v>6500</v>
      </c>
      <c r="DQ46" s="5">
        <v>3178.41845140032</v>
      </c>
      <c r="DR46" s="5">
        <v>9678.41845140033</v>
      </c>
      <c r="DS46" s="5">
        <v>8737.5071432391196</v>
      </c>
      <c r="DT46" s="5">
        <v>428.927650789729</v>
      </c>
      <c r="DU46" s="5">
        <v>9166.4347940288499</v>
      </c>
      <c r="DV46" s="5">
        <v>8737.5071432391196</v>
      </c>
      <c r="DW46" s="5">
        <v>428.927650789729</v>
      </c>
      <c r="DX46" s="5">
        <v>0</v>
      </c>
      <c r="DY46" s="5">
        <v>0</v>
      </c>
      <c r="DZ46" s="5">
        <v>0</v>
      </c>
      <c r="EA46" s="5">
        <v>0</v>
      </c>
      <c r="EB46" s="5">
        <v>1.5378794921532399</v>
      </c>
      <c r="EC46" s="5">
        <v>0</v>
      </c>
      <c r="ED46" s="5">
        <v>1.5378794921532399</v>
      </c>
      <c r="EE46" s="5">
        <v>1.5378794921532399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1.1297432284865501</v>
      </c>
      <c r="EL46" s="5">
        <v>0.13987281121230499</v>
      </c>
      <c r="EM46" s="71">
        <v>9.9999732986022494E-5</v>
      </c>
      <c r="EN46" s="71">
        <v>9.99995522521501E-5</v>
      </c>
      <c r="EO46" s="71">
        <v>9.9991826497144296E-5</v>
      </c>
      <c r="EP46" s="5">
        <v>14.9727461761425</v>
      </c>
      <c r="EQ46" s="71">
        <v>9.9979226940653701E-5</v>
      </c>
      <c r="ER46" s="71">
        <v>9.9991826497144296E-5</v>
      </c>
      <c r="ES46" s="71">
        <v>9.9996524292358805E-5</v>
      </c>
      <c r="ET46" s="5">
        <v>2.7999000064416202</v>
      </c>
      <c r="EU46" s="71">
        <v>9.9997732190049095E-5</v>
      </c>
      <c r="EV46" s="5">
        <v>0</v>
      </c>
      <c r="EW46" s="5">
        <v>0</v>
      </c>
      <c r="EX46" s="71">
        <v>9.9999055872768098E-5</v>
      </c>
      <c r="EY46" s="5">
        <v>5.5769020079620297</v>
      </c>
      <c r="EZ46" s="5">
        <v>0</v>
      </c>
      <c r="FA46" s="5">
        <v>0</v>
      </c>
      <c r="FB46" s="5">
        <v>0</v>
      </c>
      <c r="FC46" s="5">
        <v>0</v>
      </c>
      <c r="FD46" s="71">
        <v>2.9545565993771499E-9</v>
      </c>
      <c r="FE46" s="71">
        <v>2.9545565993771499E-9</v>
      </c>
      <c r="FF46" s="71">
        <v>5.2213433576753201E-10</v>
      </c>
      <c r="FG46" s="71">
        <v>2.9545565993771499E-9</v>
      </c>
      <c r="FH46" s="71">
        <v>7.8977124839951702E-10</v>
      </c>
      <c r="FI46" s="71">
        <v>3.3858338355230397E-10</v>
      </c>
      <c r="FJ46" s="71">
        <v>7.8977124839951702E-10</v>
      </c>
      <c r="FK46" s="5">
        <v>1.63653079856249</v>
      </c>
      <c r="FL46" s="5">
        <v>0</v>
      </c>
      <c r="FM46" s="71">
        <v>-9.00208155009418E-9</v>
      </c>
      <c r="FN46" s="71">
        <v>1.821913642183E-9</v>
      </c>
      <c r="FO46" s="71">
        <v>1.0823995192277099E-8</v>
      </c>
      <c r="FP46" s="71">
        <v>-8.2692072165611094E-8</v>
      </c>
      <c r="FQ46" s="71">
        <v>8.59665061359038E-10</v>
      </c>
      <c r="FR46" s="71">
        <v>8.3551737226970106E-8</v>
      </c>
      <c r="FS46" s="5">
        <v>1.5</v>
      </c>
      <c r="FT46" s="5">
        <v>0.139626340159546</v>
      </c>
      <c r="FU46" s="5">
        <v>0.1125</v>
      </c>
      <c r="FV46" s="5">
        <v>1.1297432284865501</v>
      </c>
      <c r="FW46" s="5">
        <v>0.13987281121230499</v>
      </c>
      <c r="FX46" s="71">
        <v>9.9999883921064695E-5</v>
      </c>
      <c r="FY46" s="71">
        <v>9.99995522521501E-5</v>
      </c>
      <c r="FZ46" s="5">
        <v>3.0573084737298601</v>
      </c>
      <c r="GA46" s="5">
        <v>0.16701810817358501</v>
      </c>
      <c r="GB46" s="71">
        <v>9.9999883921064695E-5</v>
      </c>
      <c r="GC46" s="71">
        <v>9.9998698832370797E-5</v>
      </c>
      <c r="GD46" s="71">
        <v>9.9965006986231495E-5</v>
      </c>
      <c r="GE46" s="5">
        <v>23.9796276582316</v>
      </c>
      <c r="GF46" s="71">
        <v>9.9965006986231495E-5</v>
      </c>
      <c r="GG46" s="71">
        <v>9.9813538986359696E-5</v>
      </c>
      <c r="GH46" s="71">
        <v>9.9994787130522998E-5</v>
      </c>
      <c r="GI46" s="5">
        <v>3.1874541957279701</v>
      </c>
      <c r="GJ46" s="71">
        <v>9.9996357089571206E-5</v>
      </c>
      <c r="GK46" s="71">
        <v>9.9991833686613395E-5</v>
      </c>
      <c r="GL46" s="71">
        <v>9.9988043837484497E-5</v>
      </c>
      <c r="GM46" s="71">
        <v>9.9998082220498205E-5</v>
      </c>
      <c r="GN46" s="5">
        <v>2.1779917857826798</v>
      </c>
      <c r="GO46" s="5">
        <v>0</v>
      </c>
      <c r="GP46" s="71">
        <v>9.9998824462571497E-5</v>
      </c>
      <c r="GQ46" s="5">
        <v>0</v>
      </c>
      <c r="GR46" s="5">
        <v>0</v>
      </c>
      <c r="GS46" s="71">
        <v>6.3898781679227997E-6</v>
      </c>
      <c r="GT46" s="71">
        <v>6.3898781679227997E-6</v>
      </c>
      <c r="GU46" s="71">
        <v>2.1579560138818E-8</v>
      </c>
      <c r="GV46" s="71">
        <v>6.3898781679227997E-6</v>
      </c>
      <c r="GW46" s="71">
        <v>4.1647955306700602E-7</v>
      </c>
      <c r="GX46" s="71">
        <v>1.10578593393029E-7</v>
      </c>
      <c r="GY46" s="71">
        <v>4.1647955306700602E-7</v>
      </c>
      <c r="GZ46" s="5">
        <v>2.1000009784121398</v>
      </c>
      <c r="HA46" s="5">
        <v>0.46115646374890101</v>
      </c>
      <c r="HB46" s="71">
        <v>-2.91225663194875E-7</v>
      </c>
      <c r="HC46" s="71">
        <v>2.7617980626005402E-9</v>
      </c>
      <c r="HD46" s="71">
        <v>2.9398746125747499E-7</v>
      </c>
      <c r="HE46" s="71">
        <v>-3.61656687575471E-8</v>
      </c>
      <c r="HF46" s="71">
        <v>7.1984182627562296E-9</v>
      </c>
      <c r="HG46" s="71">
        <v>4.3364087020303302E-8</v>
      </c>
      <c r="HH46" s="5">
        <v>1.8</v>
      </c>
      <c r="HI46" s="5">
        <v>0.31415926535897898</v>
      </c>
      <c r="HJ46" s="5">
        <v>0.1125</v>
      </c>
      <c r="HK46" s="71">
        <v>9.9991826497144296E-5</v>
      </c>
      <c r="HL46" s="5">
        <v>14.9727461761425</v>
      </c>
      <c r="HM46" s="71">
        <v>9.9979226940653701E-5</v>
      </c>
      <c r="HN46" s="71">
        <v>9.9991826497144296E-5</v>
      </c>
      <c r="HO46" s="71">
        <v>9.9996524292358805E-5</v>
      </c>
      <c r="HP46" s="5">
        <v>2.7999000064416202</v>
      </c>
      <c r="HQ46" s="71">
        <v>9.9997732190049095E-5</v>
      </c>
      <c r="HR46" s="71">
        <v>9.9991833686613395E-5</v>
      </c>
      <c r="HS46" s="71">
        <v>9.9988043837484497E-5</v>
      </c>
      <c r="HT46" s="71">
        <v>9.9999055872768098E-5</v>
      </c>
      <c r="HU46" s="5">
        <v>5.5769020079620297</v>
      </c>
      <c r="HV46" s="5">
        <v>0</v>
      </c>
      <c r="HW46" s="71">
        <v>9.9998824462571497E-5</v>
      </c>
      <c r="HX46" s="5">
        <v>0</v>
      </c>
      <c r="HY46" s="5">
        <v>0</v>
      </c>
      <c r="HZ46" s="71">
        <v>6.3898781679227997E-6</v>
      </c>
      <c r="IA46" s="71">
        <v>6.3898781679227997E-6</v>
      </c>
      <c r="IB46" s="71">
        <v>2.1579560138818E-8</v>
      </c>
      <c r="IC46" s="71">
        <v>6.3898781679227997E-6</v>
      </c>
      <c r="ID46" s="71">
        <v>4.1647955306700602E-7</v>
      </c>
      <c r="IE46" s="71">
        <v>1.10578593393029E-7</v>
      </c>
      <c r="IF46" s="71">
        <v>4.1647955306700602E-7</v>
      </c>
      <c r="IG46" s="5">
        <v>2.1000009784121398</v>
      </c>
      <c r="IH46" s="5">
        <v>0.46115646374890101</v>
      </c>
      <c r="II46" s="5">
        <v>11972</v>
      </c>
      <c r="IJ46" s="5">
        <v>8316</v>
      </c>
      <c r="IK46" s="5">
        <v>607</v>
      </c>
      <c r="IL46" s="5">
        <v>566</v>
      </c>
      <c r="IM46" s="5">
        <v>41</v>
      </c>
      <c r="IN46" s="5">
        <v>459</v>
      </c>
      <c r="IO46" s="5">
        <v>107</v>
      </c>
      <c r="IP46" s="5">
        <v>6</v>
      </c>
      <c r="IQ46" s="5">
        <v>813</v>
      </c>
      <c r="IR46" s="5">
        <v>7723</v>
      </c>
      <c r="IS46" s="5">
        <v>4457</v>
      </c>
      <c r="IT46" s="5">
        <v>1179</v>
      </c>
      <c r="IU46" s="5">
        <v>1173</v>
      </c>
      <c r="IV46" s="5">
        <v>4249</v>
      </c>
      <c r="IW46" s="5">
        <v>3806</v>
      </c>
      <c r="IX46" s="5">
        <v>3</v>
      </c>
      <c r="IY46" s="5">
        <v>1</v>
      </c>
      <c r="IZ46" s="5">
        <v>440</v>
      </c>
      <c r="JA46" s="5">
        <v>1.0623031738162999E-2</v>
      </c>
      <c r="JB46" s="5">
        <v>1.24260227811756E-3</v>
      </c>
      <c r="JC46" s="5">
        <v>1.0623031738162999E-2</v>
      </c>
      <c r="JD46" s="5">
        <v>1.0601041530023199E-2</v>
      </c>
      <c r="JE46" s="5">
        <v>1.02575863575848E-3</v>
      </c>
      <c r="JF46" s="5">
        <v>1.24260227811756E-3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0</v>
      </c>
      <c r="JM46" s="5">
        <v>0.137376247954482</v>
      </c>
      <c r="JN46" s="5">
        <v>0.13710489356286501</v>
      </c>
      <c r="JO46" s="5">
        <v>6.34153118762074E-2</v>
      </c>
      <c r="JP46" s="5">
        <v>6.3366639645377101E-2</v>
      </c>
      <c r="JQ46" s="71">
        <v>-3.0022774474496898E-7</v>
      </c>
      <c r="JR46" s="71">
        <v>4.5837117047835497E-9</v>
      </c>
      <c r="JS46" s="71">
        <v>3.0481145644975202E-7</v>
      </c>
      <c r="JT46" s="71">
        <v>-1.18857740923158E-7</v>
      </c>
      <c r="JU46" s="71">
        <v>8.0580833241152697E-9</v>
      </c>
      <c r="JV46" s="71">
        <v>1.26915824247273E-7</v>
      </c>
      <c r="JW46" s="5">
        <v>1.5</v>
      </c>
      <c r="JX46" s="5">
        <v>11338375.3813807</v>
      </c>
      <c r="JY46" s="5">
        <v>22591871.398289699</v>
      </c>
      <c r="JZ46" s="5">
        <v>0.139626340159546</v>
      </c>
      <c r="KA46" s="5">
        <v>0.1125</v>
      </c>
      <c r="KB46" s="5" t="s">
        <v>318</v>
      </c>
      <c r="KC46" s="5">
        <v>0</v>
      </c>
      <c r="KD46" s="5" t="s">
        <v>1651</v>
      </c>
      <c r="KF46" s="5" t="s">
        <v>1652</v>
      </c>
      <c r="KG46" s="5" t="s">
        <v>525</v>
      </c>
      <c r="KH46" s="5" t="s">
        <v>320</v>
      </c>
      <c r="KI46" s="5">
        <v>3</v>
      </c>
      <c r="KL46" s="5">
        <v>1</v>
      </c>
      <c r="KM46" s="5">
        <v>1</v>
      </c>
      <c r="KP46" s="5">
        <v>5</v>
      </c>
      <c r="KW46" s="5" t="s">
        <v>321</v>
      </c>
      <c r="LB46" s="5">
        <v>1</v>
      </c>
      <c r="LC46" s="5" t="s">
        <v>318</v>
      </c>
      <c r="LD46" s="5" t="s">
        <v>322</v>
      </c>
      <c r="LE46" s="5">
        <v>0</v>
      </c>
      <c r="LF46" s="5">
        <v>1</v>
      </c>
      <c r="LG46" s="5">
        <v>1</v>
      </c>
    </row>
    <row r="47" spans="1:319" x14ac:dyDescent="0.2">
      <c r="A47" s="5" t="s">
        <v>528</v>
      </c>
      <c r="B47" s="73" t="s">
        <v>547</v>
      </c>
      <c r="C47" s="5" t="s">
        <v>529</v>
      </c>
      <c r="D47" s="5" t="s">
        <v>360</v>
      </c>
      <c r="E47" s="5">
        <v>12</v>
      </c>
      <c r="F47" s="73" t="s">
        <v>1027</v>
      </c>
      <c r="G47" s="29">
        <v>11834535.206074901</v>
      </c>
      <c r="H47" s="29">
        <v>10129480.6848053</v>
      </c>
      <c r="I47" s="74">
        <v>11834535.206074901</v>
      </c>
      <c r="J47" s="77">
        <v>44627.325694444444</v>
      </c>
      <c r="K47" s="29">
        <v>11834535.206074901</v>
      </c>
      <c r="L47" s="5" t="s">
        <v>462</v>
      </c>
      <c r="M47" s="5">
        <v>1</v>
      </c>
      <c r="N47" s="5" t="s">
        <v>530</v>
      </c>
      <c r="O47" s="5" t="s">
        <v>530</v>
      </c>
      <c r="R47" s="5">
        <v>2462</v>
      </c>
      <c r="S47" s="5">
        <v>607</v>
      </c>
      <c r="U47" s="5">
        <v>0</v>
      </c>
      <c r="V47" s="5">
        <v>104.968957901</v>
      </c>
      <c r="W47" s="5">
        <v>0</v>
      </c>
      <c r="X47" s="5" t="s">
        <v>1653</v>
      </c>
      <c r="AG47" s="5">
        <v>0</v>
      </c>
      <c r="AH47" s="5">
        <v>0</v>
      </c>
      <c r="AL47" s="5">
        <v>3</v>
      </c>
      <c r="AM47" s="5">
        <v>2</v>
      </c>
      <c r="AU47" s="5">
        <v>21649</v>
      </c>
      <c r="AV47" s="5" t="b">
        <v>1</v>
      </c>
      <c r="AW47" s="5">
        <v>0</v>
      </c>
      <c r="AY47" s="5">
        <v>11834535.206074901</v>
      </c>
      <c r="BA47" s="5">
        <v>11834535.206074901</v>
      </c>
      <c r="BB47" s="5">
        <v>0</v>
      </c>
      <c r="BC47" s="5">
        <v>3.0994283809894999E-2</v>
      </c>
      <c r="BD47" s="5">
        <v>13565909.038451299</v>
      </c>
      <c r="BE47" s="5">
        <v>1731370.9479082201</v>
      </c>
      <c r="BF47" s="5">
        <v>2.3043247140184899</v>
      </c>
      <c r="BG47" s="5">
        <v>0.54914924256376096</v>
      </c>
      <c r="BH47" s="5">
        <v>0</v>
      </c>
      <c r="BI47" s="5">
        <v>43</v>
      </c>
      <c r="BJ47" s="5">
        <v>112</v>
      </c>
      <c r="BK47" s="5">
        <v>191</v>
      </c>
      <c r="BL47" s="5">
        <v>566</v>
      </c>
      <c r="BM47" s="5">
        <v>0</v>
      </c>
      <c r="BN47" s="5">
        <v>8</v>
      </c>
      <c r="BO47" s="5">
        <v>0</v>
      </c>
      <c r="BP47" s="5">
        <v>7715</v>
      </c>
      <c r="BQ47" s="5">
        <v>0</v>
      </c>
      <c r="BR47" s="5">
        <v>0</v>
      </c>
      <c r="BS47" s="5">
        <v>0</v>
      </c>
      <c r="BT47" s="5">
        <v>4245</v>
      </c>
      <c r="BU47" s="5">
        <v>54</v>
      </c>
      <c r="BV47" s="5">
        <v>79517</v>
      </c>
      <c r="BW47" s="5">
        <v>21361</v>
      </c>
      <c r="BX47" s="5">
        <v>216092</v>
      </c>
      <c r="BY47" s="5">
        <v>0</v>
      </c>
      <c r="BZ47" s="5">
        <v>4856</v>
      </c>
      <c r="CA47" s="5">
        <v>0</v>
      </c>
      <c r="CB47" s="5">
        <v>4682546</v>
      </c>
      <c r="CC47" s="5">
        <v>0</v>
      </c>
      <c r="CD47" s="5">
        <v>0</v>
      </c>
      <c r="CE47" s="5">
        <v>0</v>
      </c>
      <c r="CF47" s="5">
        <v>2576608</v>
      </c>
      <c r="CG47" s="5">
        <v>234</v>
      </c>
      <c r="CH47" s="5">
        <v>0</v>
      </c>
      <c r="CI47" s="5">
        <v>0</v>
      </c>
      <c r="CJ47" s="5">
        <v>21415</v>
      </c>
      <c r="CK47" s="5">
        <v>0</v>
      </c>
      <c r="CL47" s="5">
        <v>0</v>
      </c>
      <c r="CM47" s="5">
        <v>234</v>
      </c>
      <c r="CN47" s="5">
        <v>21415</v>
      </c>
      <c r="CO47" s="5" t="s">
        <v>610</v>
      </c>
      <c r="CQ47" s="5">
        <v>5873682.63733471</v>
      </c>
      <c r="CR47" s="5">
        <v>5960852.56874019</v>
      </c>
      <c r="CS47" s="5">
        <v>0</v>
      </c>
      <c r="CT47" s="5">
        <v>0</v>
      </c>
      <c r="CU47" s="5">
        <v>8.2623962773506598E-3</v>
      </c>
      <c r="CV47" s="5">
        <v>2.27318875325443E-2</v>
      </c>
      <c r="CW47" s="5">
        <v>6.3762233898742703E-3</v>
      </c>
      <c r="CX47" s="5">
        <v>5.6329610441489897E-3</v>
      </c>
      <c r="CY47" s="5">
        <v>1.20091844340232E-2</v>
      </c>
      <c r="CZ47" s="5">
        <v>1.8861728874763901E-3</v>
      </c>
      <c r="DA47" s="5">
        <v>1.70989264883953E-2</v>
      </c>
      <c r="DB47" s="5">
        <v>1.89850993758717E-2</v>
      </c>
      <c r="DC47" s="5">
        <v>6782652.71338108</v>
      </c>
      <c r="DD47" s="5">
        <v>6783256.3250702899</v>
      </c>
      <c r="DE47" s="5">
        <v>908970.06743364397</v>
      </c>
      <c r="DF47" s="5">
        <v>822400.88047458394</v>
      </c>
      <c r="DG47" s="5">
        <v>213573.99938707001</v>
      </c>
      <c r="DH47" s="5">
        <v>207791.89342251999</v>
      </c>
      <c r="DI47" s="5">
        <v>421365.89280959102</v>
      </c>
      <c r="DJ47" s="5">
        <v>676296.06804657297</v>
      </c>
      <c r="DK47" s="5">
        <v>611089.87667315104</v>
      </c>
      <c r="DL47" s="5">
        <v>1287385.9447197199</v>
      </c>
      <c r="DM47" s="5">
        <v>0</v>
      </c>
      <c r="DN47" s="5">
        <v>0</v>
      </c>
      <c r="DO47" s="5">
        <v>0</v>
      </c>
      <c r="DP47" s="5">
        <v>19100</v>
      </c>
      <c r="DQ47" s="5">
        <v>3519.1103789126801</v>
      </c>
      <c r="DR47" s="5">
        <v>22619.110378912599</v>
      </c>
      <c r="DS47" s="5">
        <v>3.5033272037610498E-4</v>
      </c>
      <c r="DT47" s="5">
        <v>2.3039743812981199</v>
      </c>
      <c r="DU47" s="5">
        <v>2.3043247140184899</v>
      </c>
      <c r="DV47" s="5">
        <v>3.5033272037610498E-4</v>
      </c>
      <c r="DW47" s="5">
        <v>2.3039743812981199</v>
      </c>
      <c r="DX47" s="5">
        <v>0</v>
      </c>
      <c r="DY47" s="5">
        <v>0</v>
      </c>
      <c r="DZ47" s="5">
        <v>0</v>
      </c>
      <c r="EA47" s="5">
        <v>0</v>
      </c>
      <c r="EB47" s="5">
        <v>0.54914924256376096</v>
      </c>
      <c r="EC47" s="5">
        <v>0</v>
      </c>
      <c r="ED47" s="5">
        <v>0.54914924256376096</v>
      </c>
      <c r="EE47" s="5">
        <v>0.54914924256376096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1.1093013502364499</v>
      </c>
      <c r="EL47" s="5">
        <v>0.12640000420243</v>
      </c>
      <c r="EM47" s="71">
        <v>9.9999059648636605E-5</v>
      </c>
      <c r="EN47" s="5">
        <v>0</v>
      </c>
      <c r="EO47" s="71">
        <v>9.9985734713398694E-5</v>
      </c>
      <c r="EP47" s="5">
        <v>6.7030699948736503</v>
      </c>
      <c r="EQ47" s="71">
        <v>9.9664118783517202E-5</v>
      </c>
      <c r="ER47" s="71">
        <v>9.9985734713398694E-5</v>
      </c>
      <c r="ES47" s="71">
        <v>9.9994013901935204E-5</v>
      </c>
      <c r="ET47" s="5">
        <v>8.0579000072511295</v>
      </c>
      <c r="EU47" s="71">
        <v>9.9994013901935204E-5</v>
      </c>
      <c r="EV47" s="5">
        <v>0</v>
      </c>
      <c r="EW47" s="5">
        <v>0</v>
      </c>
      <c r="EX47" s="71">
        <v>9.9997466271352297E-5</v>
      </c>
      <c r="EY47" s="5">
        <v>4.2247173197548502</v>
      </c>
      <c r="EZ47" s="5">
        <v>0</v>
      </c>
      <c r="FA47" s="5">
        <v>0</v>
      </c>
      <c r="FB47" s="71">
        <v>4.8168854083208103E-6</v>
      </c>
      <c r="FC47" s="5">
        <v>0</v>
      </c>
      <c r="FD47" s="71">
        <v>1.8552540528154999E-9</v>
      </c>
      <c r="FE47" s="71">
        <v>1.8552540528154999E-9</v>
      </c>
      <c r="FF47" s="71">
        <v>2.1934454252914199E-11</v>
      </c>
      <c r="FG47" s="71">
        <v>1.8552540528154999E-9</v>
      </c>
      <c r="FH47" s="71">
        <v>1.71414496485944E-9</v>
      </c>
      <c r="FI47" s="71">
        <v>1.2497571727498801E-9</v>
      </c>
      <c r="FJ47" s="71">
        <v>1.71414496485944E-9</v>
      </c>
      <c r="FK47" s="71">
        <v>8.4080189211022095E-7</v>
      </c>
      <c r="FL47" s="5">
        <v>0</v>
      </c>
      <c r="FM47" s="71">
        <v>-1.93845779870877E-8</v>
      </c>
      <c r="FN47" s="71">
        <v>1.62479359964485E-9</v>
      </c>
      <c r="FO47" s="71">
        <v>2.1009371586732601E-8</v>
      </c>
      <c r="FP47" s="71">
        <v>-6.3151528370772596E-8</v>
      </c>
      <c r="FQ47" s="71">
        <v>6.6817291838328E-9</v>
      </c>
      <c r="FR47" s="71">
        <v>6.9833257554605403E-8</v>
      </c>
      <c r="FS47" s="5">
        <v>1.5</v>
      </c>
      <c r="FT47" s="5">
        <v>7.85398163397448E-2</v>
      </c>
      <c r="FU47" s="5">
        <v>0.11874999999999999</v>
      </c>
      <c r="FV47" s="5">
        <v>1.1093013502364499</v>
      </c>
      <c r="FW47" s="5">
        <v>0.12640000420243</v>
      </c>
      <c r="FX47" s="71">
        <v>9.99991775787467E-5</v>
      </c>
      <c r="FY47" s="71">
        <v>9.9993108506168897E-5</v>
      </c>
      <c r="FZ47" s="5">
        <v>6.3666666098516904</v>
      </c>
      <c r="GA47" s="5">
        <v>0.199126395002093</v>
      </c>
      <c r="GB47" s="71">
        <v>9.99991775787467E-5</v>
      </c>
      <c r="GC47" s="71">
        <v>9.9993108506168897E-5</v>
      </c>
      <c r="GD47" s="71">
        <v>9.9990074540582999E-5</v>
      </c>
      <c r="GE47" s="5">
        <v>15.691197147786401</v>
      </c>
      <c r="GF47" s="71">
        <v>9.9762555585414193E-5</v>
      </c>
      <c r="GG47" s="71">
        <v>9.9990399284433096E-5</v>
      </c>
      <c r="GH47" s="71">
        <v>9.9993988559268803E-5</v>
      </c>
      <c r="GI47" s="5">
        <v>3.1874541907497802</v>
      </c>
      <c r="GJ47" s="71">
        <v>9.9995013086218097E-5</v>
      </c>
      <c r="GK47" s="71">
        <v>9.9991544277922007E-5</v>
      </c>
      <c r="GL47" s="71">
        <v>9.9987330119510805E-5</v>
      </c>
      <c r="GM47" s="71">
        <v>9.9995019642883098E-5</v>
      </c>
      <c r="GN47" s="5">
        <v>1.8191925360015599</v>
      </c>
      <c r="GO47" s="5">
        <v>0</v>
      </c>
      <c r="GP47" s="71">
        <v>9.9992272480475805E-5</v>
      </c>
      <c r="GQ47" s="71">
        <v>9.9892147402247294E-5</v>
      </c>
      <c r="GR47" s="5">
        <v>0</v>
      </c>
      <c r="GS47" s="71">
        <v>6.6465349846112002E-7</v>
      </c>
      <c r="GT47" s="71">
        <v>6.6465349846112002E-7</v>
      </c>
      <c r="GU47" s="71">
        <v>8.2488164396265998E-8</v>
      </c>
      <c r="GV47" s="71">
        <v>6.6465349846112002E-7</v>
      </c>
      <c r="GW47" s="71">
        <v>3.1008982048774603E-8</v>
      </c>
      <c r="GX47" s="71">
        <v>3.1008982048774603E-8</v>
      </c>
      <c r="GY47" s="71">
        <v>3.0366402725690003E-8</v>
      </c>
      <c r="GZ47" s="5">
        <v>0.92867113139373803</v>
      </c>
      <c r="HA47" s="5">
        <v>0.80000095414553796</v>
      </c>
      <c r="HB47" s="71">
        <v>-1.8499207273135899E-7</v>
      </c>
      <c r="HC47" s="71">
        <v>1.00979329405696E-8</v>
      </c>
      <c r="HD47" s="71">
        <v>1.95090005671928E-7</v>
      </c>
      <c r="HE47" s="71">
        <v>-3.1453230142325197E-8</v>
      </c>
      <c r="HF47" s="71">
        <v>1.8071286385337101E-8</v>
      </c>
      <c r="HG47" s="71">
        <v>4.9524516527662397E-8</v>
      </c>
      <c r="HH47" s="5">
        <v>1.2</v>
      </c>
      <c r="HI47" s="5">
        <v>3.4906585039886501E-2</v>
      </c>
      <c r="HJ47" s="5">
        <v>1.2500000000000001E-2</v>
      </c>
      <c r="HK47" s="71">
        <v>9.9990074540582999E-5</v>
      </c>
      <c r="HL47" s="5">
        <v>6.7030699948736503</v>
      </c>
      <c r="HM47" s="71">
        <v>9.9762555585414193E-5</v>
      </c>
      <c r="HN47" s="71">
        <v>9.9990399284433096E-5</v>
      </c>
      <c r="HO47" s="71">
        <v>9.9994013901935204E-5</v>
      </c>
      <c r="HP47" s="5">
        <v>8.0579000072511295</v>
      </c>
      <c r="HQ47" s="71">
        <v>9.9995013086218097E-5</v>
      </c>
      <c r="HR47" s="71">
        <v>9.9991544277922007E-5</v>
      </c>
      <c r="HS47" s="71">
        <v>9.9987330119510805E-5</v>
      </c>
      <c r="HT47" s="71">
        <v>9.9997466271352297E-5</v>
      </c>
      <c r="HU47" s="5">
        <v>4.2247173197548502</v>
      </c>
      <c r="HV47" s="5">
        <v>0</v>
      </c>
      <c r="HW47" s="71">
        <v>9.9992272480475805E-5</v>
      </c>
      <c r="HX47" s="71">
        <v>9.9892147402247294E-5</v>
      </c>
      <c r="HY47" s="5">
        <v>0</v>
      </c>
      <c r="HZ47" s="71">
        <v>6.6465349846112002E-7</v>
      </c>
      <c r="IA47" s="71">
        <v>6.6465349846112002E-7</v>
      </c>
      <c r="IB47" s="71">
        <v>8.2488164396265998E-8</v>
      </c>
      <c r="IC47" s="71">
        <v>6.6465349846112002E-7</v>
      </c>
      <c r="ID47" s="71">
        <v>3.1008982048774603E-8</v>
      </c>
      <c r="IE47" s="71">
        <v>3.1008982048774603E-8</v>
      </c>
      <c r="IF47" s="71">
        <v>3.0366402725690003E-8</v>
      </c>
      <c r="IG47" s="5">
        <v>0.92867113139373803</v>
      </c>
      <c r="IH47" s="5">
        <v>0.80000095414553796</v>
      </c>
      <c r="II47" s="5">
        <v>11972</v>
      </c>
      <c r="IJ47" s="5">
        <v>8316</v>
      </c>
      <c r="IK47" s="5">
        <v>607</v>
      </c>
      <c r="IL47" s="5">
        <v>566</v>
      </c>
      <c r="IM47" s="5">
        <v>41</v>
      </c>
      <c r="IN47" s="5">
        <v>459</v>
      </c>
      <c r="IO47" s="5">
        <v>107</v>
      </c>
      <c r="IP47" s="5">
        <v>6</v>
      </c>
      <c r="IQ47" s="5">
        <v>813</v>
      </c>
      <c r="IR47" s="5">
        <v>7723</v>
      </c>
      <c r="IS47" s="5">
        <v>4457</v>
      </c>
      <c r="IT47" s="5">
        <v>1179</v>
      </c>
      <c r="IU47" s="5">
        <v>1173</v>
      </c>
      <c r="IV47" s="5">
        <v>4249</v>
      </c>
      <c r="IW47" s="5">
        <v>3806</v>
      </c>
      <c r="IX47" s="5">
        <v>3</v>
      </c>
      <c r="IY47" s="5">
        <v>1</v>
      </c>
      <c r="IZ47" s="5">
        <v>440</v>
      </c>
      <c r="JA47" s="5">
        <v>1.0623031738162999E-2</v>
      </c>
      <c r="JB47" s="5">
        <v>1.24260227811756E-3</v>
      </c>
      <c r="JC47" s="5">
        <v>1.0623031738162999E-2</v>
      </c>
      <c r="JD47" s="5">
        <v>1.0601041530023199E-2</v>
      </c>
      <c r="JE47" s="5">
        <v>1.02575863575848E-3</v>
      </c>
      <c r="JF47" s="5">
        <v>1.24260227811756E-3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0.137376247954482</v>
      </c>
      <c r="JN47" s="5">
        <v>0.13710489356286501</v>
      </c>
      <c r="JO47" s="5">
        <v>6.34153118762074E-2</v>
      </c>
      <c r="JP47" s="5">
        <v>6.3366639645377101E-2</v>
      </c>
      <c r="JQ47" s="71">
        <v>-2.0437665071844599E-7</v>
      </c>
      <c r="JR47" s="71">
        <v>1.17227265402145E-8</v>
      </c>
      <c r="JS47" s="71">
        <v>2.1609937725866099E-7</v>
      </c>
      <c r="JT47" s="71">
        <v>-9.4604758513097806E-8</v>
      </c>
      <c r="JU47" s="71">
        <v>2.4753015569169902E-8</v>
      </c>
      <c r="JV47" s="71">
        <v>1.1935777408226699E-7</v>
      </c>
      <c r="JW47" s="5">
        <v>1.5</v>
      </c>
      <c r="JX47" s="5">
        <v>5950179.2825683001</v>
      </c>
      <c r="JY47" s="5">
        <v>11823861.919903001</v>
      </c>
      <c r="JZ47" s="5">
        <v>7.85398163397448E-2</v>
      </c>
      <c r="KA47" s="5">
        <v>0.11874999999999999</v>
      </c>
      <c r="KB47" s="5" t="s">
        <v>318</v>
      </c>
      <c r="KC47" s="5">
        <v>0</v>
      </c>
      <c r="KD47" s="5" t="s">
        <v>1654</v>
      </c>
      <c r="KF47" s="5" t="s">
        <v>1655</v>
      </c>
      <c r="KG47" s="5" t="s">
        <v>525</v>
      </c>
      <c r="KH47" s="5" t="s">
        <v>320</v>
      </c>
      <c r="KI47" s="5">
        <v>3</v>
      </c>
      <c r="KL47" s="5">
        <v>1</v>
      </c>
      <c r="KM47" s="5">
        <v>1</v>
      </c>
      <c r="KP47" s="5">
        <v>7</v>
      </c>
      <c r="KW47" s="5" t="s">
        <v>321</v>
      </c>
      <c r="LB47" s="5">
        <v>1</v>
      </c>
      <c r="LC47" s="5" t="s">
        <v>318</v>
      </c>
      <c r="LD47" s="5" t="s">
        <v>322</v>
      </c>
      <c r="LE47" s="5">
        <v>0</v>
      </c>
      <c r="LF47" s="5">
        <v>1</v>
      </c>
      <c r="LG47" s="5">
        <v>1</v>
      </c>
    </row>
    <row r="48" spans="1:319" x14ac:dyDescent="0.2">
      <c r="A48" s="5" t="s">
        <v>528</v>
      </c>
      <c r="B48" s="73" t="s">
        <v>547</v>
      </c>
      <c r="C48" s="5" t="s">
        <v>529</v>
      </c>
      <c r="D48" s="5" t="s">
        <v>360</v>
      </c>
      <c r="E48" s="5">
        <v>13</v>
      </c>
      <c r="F48" s="73" t="s">
        <v>1028</v>
      </c>
      <c r="G48" s="29">
        <v>11920259.842687599</v>
      </c>
      <c r="H48" s="29">
        <v>10298866.591810901</v>
      </c>
      <c r="I48" s="74">
        <v>11920259.842687599</v>
      </c>
      <c r="J48" s="77">
        <v>44627.325694444444</v>
      </c>
      <c r="K48" s="29">
        <v>11920259.842687599</v>
      </c>
      <c r="L48" s="5" t="s">
        <v>462</v>
      </c>
      <c r="M48" s="5">
        <v>1</v>
      </c>
      <c r="N48" s="5" t="s">
        <v>530</v>
      </c>
      <c r="O48" s="5" t="s">
        <v>530</v>
      </c>
      <c r="R48" s="5">
        <v>2462</v>
      </c>
      <c r="S48" s="5">
        <v>607</v>
      </c>
      <c r="U48" s="5">
        <v>0</v>
      </c>
      <c r="V48" s="5">
        <v>92.160497665405202</v>
      </c>
      <c r="W48" s="5">
        <v>0</v>
      </c>
      <c r="X48" s="5" t="s">
        <v>1656</v>
      </c>
      <c r="AG48" s="5">
        <v>0</v>
      </c>
      <c r="AH48" s="5">
        <v>0</v>
      </c>
      <c r="AL48" s="5">
        <v>2</v>
      </c>
      <c r="AM48" s="5">
        <v>3</v>
      </c>
      <c r="AU48" s="5">
        <v>15362</v>
      </c>
      <c r="AV48" s="5" t="b">
        <v>1</v>
      </c>
      <c r="AW48" s="5">
        <v>0</v>
      </c>
      <c r="AY48" s="5">
        <v>11920259.842687599</v>
      </c>
      <c r="BA48" s="5">
        <v>11920259.842687599</v>
      </c>
      <c r="BB48" s="5">
        <v>0</v>
      </c>
      <c r="BC48" s="5">
        <v>3.7828465314874798E-2</v>
      </c>
      <c r="BD48" s="5">
        <v>13825452.2057651</v>
      </c>
      <c r="BE48" s="5">
        <v>1905191.42402533</v>
      </c>
      <c r="BF48" s="5">
        <v>0.65588819130030995</v>
      </c>
      <c r="BG48" s="5">
        <v>0.24533545519132599</v>
      </c>
      <c r="BH48" s="5">
        <v>0</v>
      </c>
      <c r="BI48" s="5">
        <v>45</v>
      </c>
      <c r="BJ48" s="5">
        <v>112</v>
      </c>
      <c r="BK48" s="5">
        <v>176</v>
      </c>
      <c r="BL48" s="5">
        <v>559</v>
      </c>
      <c r="BM48" s="5">
        <v>0</v>
      </c>
      <c r="BN48" s="5">
        <v>8</v>
      </c>
      <c r="BO48" s="5">
        <v>0</v>
      </c>
      <c r="BP48" s="5">
        <v>7715</v>
      </c>
      <c r="BQ48" s="5">
        <v>0</v>
      </c>
      <c r="BR48" s="5">
        <v>0</v>
      </c>
      <c r="BS48" s="5">
        <v>0</v>
      </c>
      <c r="BT48" s="5">
        <v>4245</v>
      </c>
      <c r="BU48" s="5">
        <v>0</v>
      </c>
      <c r="BV48" s="5">
        <v>77089</v>
      </c>
      <c r="BW48" s="5">
        <v>15141</v>
      </c>
      <c r="BX48" s="5">
        <v>218520</v>
      </c>
      <c r="BY48" s="5">
        <v>0</v>
      </c>
      <c r="BZ48" s="5">
        <v>4856</v>
      </c>
      <c r="CA48" s="5">
        <v>0</v>
      </c>
      <c r="CB48" s="5">
        <v>4682546</v>
      </c>
      <c r="CC48" s="5">
        <v>0</v>
      </c>
      <c r="CD48" s="5">
        <v>0</v>
      </c>
      <c r="CE48" s="5">
        <v>0</v>
      </c>
      <c r="CF48" s="5">
        <v>2576608</v>
      </c>
      <c r="CG48" s="5">
        <v>221</v>
      </c>
      <c r="CH48" s="5">
        <v>0</v>
      </c>
      <c r="CI48" s="5">
        <v>0</v>
      </c>
      <c r="CJ48" s="5">
        <v>15141</v>
      </c>
      <c r="CK48" s="5">
        <v>0</v>
      </c>
      <c r="CL48" s="5">
        <v>0</v>
      </c>
      <c r="CM48" s="5">
        <v>221</v>
      </c>
      <c r="CN48" s="5">
        <v>15141</v>
      </c>
      <c r="CO48" s="5" t="s">
        <v>611</v>
      </c>
      <c r="CQ48" s="5">
        <v>5914923.5563815003</v>
      </c>
      <c r="CR48" s="5">
        <v>6005336.2863061698</v>
      </c>
      <c r="CS48" s="5">
        <v>0</v>
      </c>
      <c r="CT48" s="5">
        <v>0</v>
      </c>
      <c r="CU48" s="5">
        <v>1.38988395282344E-2</v>
      </c>
      <c r="CV48" s="5">
        <v>2.3929625786640402E-2</v>
      </c>
      <c r="CW48" s="5">
        <v>9.0217239400156597E-3</v>
      </c>
      <c r="CX48" s="5">
        <v>6.2518591287212596E-3</v>
      </c>
      <c r="CY48" s="5">
        <v>1.52735830687369E-2</v>
      </c>
      <c r="CZ48" s="5">
        <v>4.8771155882187701E-3</v>
      </c>
      <c r="DA48" s="5">
        <v>1.7677766657919099E-2</v>
      </c>
      <c r="DB48" s="5">
        <v>2.25548822461379E-2</v>
      </c>
      <c r="DC48" s="5">
        <v>6912679.8245123997</v>
      </c>
      <c r="DD48" s="5">
        <v>6912772.38125272</v>
      </c>
      <c r="DE48" s="5">
        <v>997756.253890933</v>
      </c>
      <c r="DF48" s="5">
        <v>907435.17013440002</v>
      </c>
      <c r="DG48" s="5">
        <v>213863.41124956499</v>
      </c>
      <c r="DH48" s="5">
        <v>208058.43493449301</v>
      </c>
      <c r="DI48" s="5">
        <v>421921.846184058</v>
      </c>
      <c r="DJ48" s="5">
        <v>766292.84264136804</v>
      </c>
      <c r="DK48" s="5">
        <v>696882.33651786402</v>
      </c>
      <c r="DL48" s="5">
        <v>1463175.1791592301</v>
      </c>
      <c r="DM48" s="5">
        <v>0</v>
      </c>
      <c r="DN48" s="5">
        <v>0</v>
      </c>
      <c r="DO48" s="5">
        <v>0</v>
      </c>
      <c r="DP48" s="5">
        <v>17600</v>
      </c>
      <c r="DQ48" s="5">
        <v>2494.3986820428299</v>
      </c>
      <c r="DR48" s="5">
        <v>20094.3986820428</v>
      </c>
      <c r="DS48" s="5">
        <v>3.4112468142506399E-4</v>
      </c>
      <c r="DT48" s="5">
        <v>0.65554706661888495</v>
      </c>
      <c r="DU48" s="5">
        <v>0.65588819130030995</v>
      </c>
      <c r="DV48" s="5">
        <v>3.4112468142506399E-4</v>
      </c>
      <c r="DW48" s="5">
        <v>0.65554706661888495</v>
      </c>
      <c r="DX48" s="5">
        <v>0</v>
      </c>
      <c r="DY48" s="5">
        <v>0</v>
      </c>
      <c r="DZ48" s="5">
        <v>0</v>
      </c>
      <c r="EA48" s="5">
        <v>0</v>
      </c>
      <c r="EB48" s="5">
        <v>0.24533545519132599</v>
      </c>
      <c r="EC48" s="5">
        <v>0</v>
      </c>
      <c r="ED48" s="5">
        <v>0.24533545519132599</v>
      </c>
      <c r="EE48" s="5">
        <v>0.24533545519132599</v>
      </c>
      <c r="EF48" s="5">
        <v>0</v>
      </c>
      <c r="EG48" s="5">
        <v>0</v>
      </c>
      <c r="EH48" s="5">
        <v>0</v>
      </c>
      <c r="EI48" s="5">
        <v>0</v>
      </c>
      <c r="EJ48" s="5">
        <v>0</v>
      </c>
      <c r="EK48" s="5">
        <v>1.2672969526742599</v>
      </c>
      <c r="EL48" s="5">
        <v>0.13017241629423201</v>
      </c>
      <c r="EM48" s="71">
        <v>9.9999079210766299E-5</v>
      </c>
      <c r="EN48" s="5">
        <v>0</v>
      </c>
      <c r="EO48" s="71">
        <v>9.9985376844827695E-5</v>
      </c>
      <c r="EP48" s="5">
        <v>7.0584091822241097</v>
      </c>
      <c r="EQ48" s="71">
        <v>9.9697201063389602E-5</v>
      </c>
      <c r="ER48" s="71">
        <v>9.9985376844827695E-5</v>
      </c>
      <c r="ES48" s="71">
        <v>9.9993964384277896E-5</v>
      </c>
      <c r="ET48" s="5">
        <v>9.5079400071284201</v>
      </c>
      <c r="EU48" s="71">
        <v>9.9993964384277896E-5</v>
      </c>
      <c r="EV48" s="5">
        <v>0</v>
      </c>
      <c r="EW48" s="5">
        <v>0</v>
      </c>
      <c r="EX48" s="71">
        <v>9.9997574975876899E-5</v>
      </c>
      <c r="EY48" s="5">
        <v>4.3421794857339702</v>
      </c>
      <c r="EZ48" s="5">
        <v>0</v>
      </c>
      <c r="FA48" s="5">
        <v>0</v>
      </c>
      <c r="FB48" s="5">
        <v>0</v>
      </c>
      <c r="FC48" s="5">
        <v>0</v>
      </c>
      <c r="FD48" s="71">
        <v>2.75508613145625E-9</v>
      </c>
      <c r="FE48" s="71">
        <v>2.75508613145625E-9</v>
      </c>
      <c r="FF48" s="71">
        <v>6.27804891406569E-11</v>
      </c>
      <c r="FG48" s="71">
        <v>2.75508613145625E-9</v>
      </c>
      <c r="FH48" s="71">
        <v>2.6323599411348599E-9</v>
      </c>
      <c r="FI48" s="71">
        <v>2.07770287086184E-9</v>
      </c>
      <c r="FJ48" s="71">
        <v>2.6323599411348599E-9</v>
      </c>
      <c r="FK48" s="71">
        <v>8.1870251023019496E-7</v>
      </c>
      <c r="FL48" s="5">
        <v>0</v>
      </c>
      <c r="FM48" s="71">
        <v>-5.5022559481564102E-8</v>
      </c>
      <c r="FN48" s="71">
        <v>1.7515308397728801E-9</v>
      </c>
      <c r="FO48" s="71">
        <v>5.6774090321337002E-8</v>
      </c>
      <c r="FP48" s="71">
        <v>-6.7325297842900202E-8</v>
      </c>
      <c r="FQ48" s="71">
        <v>2.04679112408845E-8</v>
      </c>
      <c r="FR48" s="71">
        <v>8.7793209083784702E-8</v>
      </c>
      <c r="FS48" s="5">
        <v>1.5</v>
      </c>
      <c r="FT48" s="5">
        <v>7.85398163397448E-2</v>
      </c>
      <c r="FU48" s="5">
        <v>0.11874999999999999</v>
      </c>
      <c r="FV48" s="5">
        <v>1.2672969526742599</v>
      </c>
      <c r="FW48" s="5">
        <v>0.13017241629423201</v>
      </c>
      <c r="FX48" s="71">
        <v>9.9999079210766299E-5</v>
      </c>
      <c r="FY48" s="5">
        <v>0</v>
      </c>
      <c r="FZ48" s="5">
        <v>2.2854573513005199</v>
      </c>
      <c r="GA48" s="5">
        <v>0.101906208784176</v>
      </c>
      <c r="GB48" s="71">
        <v>9.9999061201838603E-5</v>
      </c>
      <c r="GC48" s="5">
        <v>0</v>
      </c>
      <c r="GD48" s="71">
        <v>9.9647267547393694E-5</v>
      </c>
      <c r="GE48" s="5">
        <v>10.4248121696616</v>
      </c>
      <c r="GF48" s="71">
        <v>9.9623200293904405E-5</v>
      </c>
      <c r="GG48" s="71">
        <v>9.9647267547393694E-5</v>
      </c>
      <c r="GH48" s="71">
        <v>9.9990782113536204E-5</v>
      </c>
      <c r="GI48" s="5">
        <v>2.60831882362932</v>
      </c>
      <c r="GJ48" s="71">
        <v>9.9990782113536204E-5</v>
      </c>
      <c r="GK48" s="71">
        <v>9.9990598680516006E-5</v>
      </c>
      <c r="GL48" s="71">
        <v>9.9983916564738706E-5</v>
      </c>
      <c r="GM48" s="71">
        <v>9.9995234259873903E-5</v>
      </c>
      <c r="GN48" s="5">
        <v>1.4529926246295599</v>
      </c>
      <c r="GO48" s="5">
        <v>0</v>
      </c>
      <c r="GP48" s="71">
        <v>9.9994460015961906E-5</v>
      </c>
      <c r="GQ48" s="71">
        <v>9.9920263492592198E-5</v>
      </c>
      <c r="GR48" s="5">
        <v>0</v>
      </c>
      <c r="GS48" s="71">
        <v>2.44340665533915E-7</v>
      </c>
      <c r="GT48" s="71">
        <v>2.44340665533915E-7</v>
      </c>
      <c r="GU48" s="71">
        <v>3.29087211370371E-8</v>
      </c>
      <c r="GV48" s="71">
        <v>2.44340665533915E-7</v>
      </c>
      <c r="GW48" s="71">
        <v>6.63962603786316E-8</v>
      </c>
      <c r="GX48" s="71">
        <v>5.3833372065659098E-8</v>
      </c>
      <c r="GY48" s="71">
        <v>6.63962603786316E-8</v>
      </c>
      <c r="GZ48" s="5">
        <v>0.95500109328062499</v>
      </c>
      <c r="HA48" s="5">
        <v>0.35740612074720701</v>
      </c>
      <c r="HB48" s="71">
        <v>-1.9276768673485899E-7</v>
      </c>
      <c r="HC48" s="71">
        <v>9.6831808481819301E-9</v>
      </c>
      <c r="HD48" s="71">
        <v>2.0245086758304101E-7</v>
      </c>
      <c r="HE48" s="71">
        <v>-3.3772319334837701E-8</v>
      </c>
      <c r="HF48" s="71">
        <v>2.0625145150127899E-8</v>
      </c>
      <c r="HG48" s="71">
        <v>5.4397464484965699E-8</v>
      </c>
      <c r="HH48" s="5">
        <v>1</v>
      </c>
      <c r="HI48" s="5">
        <v>0.13089969389957401</v>
      </c>
      <c r="HJ48" s="5">
        <v>6.2500000000000801E-3</v>
      </c>
      <c r="HK48" s="71">
        <v>9.9985376844827695E-5</v>
      </c>
      <c r="HL48" s="5">
        <v>7.0584091822241097</v>
      </c>
      <c r="HM48" s="71">
        <v>9.9697201063389602E-5</v>
      </c>
      <c r="HN48" s="71">
        <v>9.9985376844827695E-5</v>
      </c>
      <c r="HO48" s="71">
        <v>9.9993964384277896E-5</v>
      </c>
      <c r="HP48" s="5">
        <v>9.5079400071284201</v>
      </c>
      <c r="HQ48" s="71">
        <v>9.9993964384277896E-5</v>
      </c>
      <c r="HR48" s="71">
        <v>9.9990598680516006E-5</v>
      </c>
      <c r="HS48" s="71">
        <v>9.9983916564738706E-5</v>
      </c>
      <c r="HT48" s="71">
        <v>9.9997574975876899E-5</v>
      </c>
      <c r="HU48" s="5">
        <v>4.3421794857339702</v>
      </c>
      <c r="HV48" s="5">
        <v>0</v>
      </c>
      <c r="HW48" s="71">
        <v>9.9994460015961906E-5</v>
      </c>
      <c r="HX48" s="71">
        <v>9.9920263492592198E-5</v>
      </c>
      <c r="HY48" s="5">
        <v>0</v>
      </c>
      <c r="HZ48" s="71">
        <v>2.44340665533915E-7</v>
      </c>
      <c r="IA48" s="71">
        <v>2.44340665533915E-7</v>
      </c>
      <c r="IB48" s="71">
        <v>3.29087211370371E-8</v>
      </c>
      <c r="IC48" s="71">
        <v>2.44340665533915E-7</v>
      </c>
      <c r="ID48" s="71">
        <v>6.63962603786316E-8</v>
      </c>
      <c r="IE48" s="71">
        <v>5.3833372065659098E-8</v>
      </c>
      <c r="IF48" s="71">
        <v>6.63962603786316E-8</v>
      </c>
      <c r="IG48" s="5">
        <v>0.95500109328062499</v>
      </c>
      <c r="IH48" s="5">
        <v>0.35740612074720701</v>
      </c>
      <c r="II48" s="5">
        <v>11972</v>
      </c>
      <c r="IJ48" s="5">
        <v>8316</v>
      </c>
      <c r="IK48" s="5">
        <v>607</v>
      </c>
      <c r="IL48" s="5">
        <v>566</v>
      </c>
      <c r="IM48" s="5">
        <v>41</v>
      </c>
      <c r="IN48" s="5">
        <v>459</v>
      </c>
      <c r="IO48" s="5">
        <v>107</v>
      </c>
      <c r="IP48" s="5">
        <v>6</v>
      </c>
      <c r="IQ48" s="5">
        <v>813</v>
      </c>
      <c r="IR48" s="5">
        <v>7723</v>
      </c>
      <c r="IS48" s="5">
        <v>4457</v>
      </c>
      <c r="IT48" s="5">
        <v>1179</v>
      </c>
      <c r="IU48" s="5">
        <v>1173</v>
      </c>
      <c r="IV48" s="5">
        <v>4249</v>
      </c>
      <c r="IW48" s="5">
        <v>3806</v>
      </c>
      <c r="IX48" s="5">
        <v>3</v>
      </c>
      <c r="IY48" s="5">
        <v>1</v>
      </c>
      <c r="IZ48" s="5">
        <v>440</v>
      </c>
      <c r="JA48" s="5">
        <v>1.0623031738162999E-2</v>
      </c>
      <c r="JB48" s="5">
        <v>1.24260227811756E-3</v>
      </c>
      <c r="JC48" s="5">
        <v>1.0623031738162999E-2</v>
      </c>
      <c r="JD48" s="5">
        <v>1.0601041530023199E-2</v>
      </c>
      <c r="JE48" s="5">
        <v>1.02575863575848E-3</v>
      </c>
      <c r="JF48" s="5">
        <v>1.24260227811756E-3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0.137376247954482</v>
      </c>
      <c r="JN48" s="5">
        <v>0.13710489356286501</v>
      </c>
      <c r="JO48" s="5">
        <v>6.34153118762074E-2</v>
      </c>
      <c r="JP48" s="5">
        <v>6.3366639645377101E-2</v>
      </c>
      <c r="JQ48" s="71">
        <v>-2.4779024621642302E-7</v>
      </c>
      <c r="JR48" s="71">
        <v>1.14347116879548E-8</v>
      </c>
      <c r="JS48" s="71">
        <v>2.5922495790437797E-7</v>
      </c>
      <c r="JT48" s="71">
        <v>-1.01097617177737E-7</v>
      </c>
      <c r="JU48" s="71">
        <v>4.1093056391012498E-8</v>
      </c>
      <c r="JV48" s="71">
        <v>1.4219067356875E-7</v>
      </c>
      <c r="JW48" s="5">
        <v>1.5</v>
      </c>
      <c r="JX48" s="5">
        <v>5989499.1507850001</v>
      </c>
      <c r="JY48" s="5">
        <v>11904422.7071665</v>
      </c>
      <c r="JZ48" s="5">
        <v>7.85398163397448E-2</v>
      </c>
      <c r="KA48" s="5">
        <v>0.11874999999999999</v>
      </c>
      <c r="KB48" s="5" t="s">
        <v>318</v>
      </c>
      <c r="KC48" s="5">
        <v>0</v>
      </c>
      <c r="KD48" s="5" t="s">
        <v>1657</v>
      </c>
      <c r="KF48" s="5" t="s">
        <v>1658</v>
      </c>
      <c r="KG48" s="5" t="s">
        <v>525</v>
      </c>
      <c r="KH48" s="5" t="s">
        <v>320</v>
      </c>
      <c r="KI48" s="5">
        <v>3</v>
      </c>
      <c r="KL48" s="5">
        <v>1</v>
      </c>
      <c r="KM48" s="5">
        <v>1</v>
      </c>
      <c r="KP48" s="5">
        <v>4</v>
      </c>
      <c r="KW48" s="5" t="s">
        <v>321</v>
      </c>
      <c r="LB48" s="5">
        <v>1</v>
      </c>
      <c r="LC48" s="5" t="s">
        <v>318</v>
      </c>
      <c r="LD48" s="5" t="s">
        <v>322</v>
      </c>
      <c r="LE48" s="5">
        <v>0</v>
      </c>
      <c r="LF48" s="5">
        <v>1</v>
      </c>
      <c r="LG48" s="5">
        <v>1</v>
      </c>
    </row>
    <row r="49" spans="1:319" x14ac:dyDescent="0.2">
      <c r="A49" s="5" t="s">
        <v>528</v>
      </c>
      <c r="B49" s="73" t="s">
        <v>547</v>
      </c>
      <c r="C49" s="5" t="s">
        <v>529</v>
      </c>
      <c r="D49" s="5" t="s">
        <v>360</v>
      </c>
      <c r="E49" s="5">
        <v>22</v>
      </c>
      <c r="F49" s="73" t="s">
        <v>1029</v>
      </c>
      <c r="G49" s="29">
        <v>14037751.920419499</v>
      </c>
      <c r="H49" s="29">
        <v>12598811.823122</v>
      </c>
      <c r="I49" s="74">
        <v>14037751.920419499</v>
      </c>
      <c r="J49" s="77">
        <v>44627.325694444444</v>
      </c>
      <c r="K49" s="29">
        <v>14037751.920419499</v>
      </c>
      <c r="L49" s="5" t="s">
        <v>462</v>
      </c>
      <c r="M49" s="5">
        <v>1</v>
      </c>
      <c r="N49" s="5" t="s">
        <v>530</v>
      </c>
      <c r="O49" s="5" t="s">
        <v>530</v>
      </c>
      <c r="R49" s="5">
        <v>2462</v>
      </c>
      <c r="S49" s="5">
        <v>607</v>
      </c>
      <c r="U49" s="5">
        <v>0</v>
      </c>
      <c r="V49" s="5">
        <v>106.74688792228601</v>
      </c>
      <c r="W49" s="5">
        <v>0</v>
      </c>
      <c r="X49" s="5" t="s">
        <v>606</v>
      </c>
      <c r="AG49" s="5">
        <v>0</v>
      </c>
      <c r="AH49" s="5">
        <v>0</v>
      </c>
      <c r="AL49" s="5">
        <v>1</v>
      </c>
      <c r="AM49" s="5">
        <v>4</v>
      </c>
      <c r="AU49" s="5">
        <v>16657</v>
      </c>
      <c r="AV49" s="5" t="b">
        <v>1</v>
      </c>
      <c r="AW49" s="5">
        <v>0</v>
      </c>
      <c r="AY49" s="5">
        <v>14037751.920419499</v>
      </c>
      <c r="BA49" s="5">
        <v>14037751.920419499</v>
      </c>
      <c r="BB49" s="5">
        <v>0</v>
      </c>
      <c r="BC49" s="5">
        <v>9.12575176905491E-2</v>
      </c>
      <c r="BD49" s="5">
        <v>16595340.1576961</v>
      </c>
      <c r="BE49" s="5">
        <v>2556973.94547822</v>
      </c>
      <c r="BF49" s="5">
        <v>613.49103246862001</v>
      </c>
      <c r="BG49" s="5">
        <v>0.70950835102939103</v>
      </c>
      <c r="BH49" s="5">
        <v>0</v>
      </c>
      <c r="BI49" s="5">
        <v>72</v>
      </c>
      <c r="BJ49" s="5">
        <v>112</v>
      </c>
      <c r="BK49" s="5">
        <v>92</v>
      </c>
      <c r="BL49" s="5">
        <v>560</v>
      </c>
      <c r="BM49" s="5">
        <v>0</v>
      </c>
      <c r="BN49" s="5">
        <v>8</v>
      </c>
      <c r="BO49" s="5">
        <v>0</v>
      </c>
      <c r="BP49" s="5">
        <v>7715</v>
      </c>
      <c r="BQ49" s="5">
        <v>0</v>
      </c>
      <c r="BR49" s="5">
        <v>0</v>
      </c>
      <c r="BS49" s="5">
        <v>0</v>
      </c>
      <c r="BT49" s="5">
        <v>4245</v>
      </c>
      <c r="BU49" s="5">
        <v>468</v>
      </c>
      <c r="BV49" s="5">
        <v>43704</v>
      </c>
      <c r="BW49" s="5">
        <v>16025</v>
      </c>
      <c r="BX49" s="5">
        <v>251905</v>
      </c>
      <c r="BY49" s="5">
        <v>0</v>
      </c>
      <c r="BZ49" s="5">
        <v>4856</v>
      </c>
      <c r="CA49" s="5">
        <v>0</v>
      </c>
      <c r="CB49" s="5">
        <v>4682546</v>
      </c>
      <c r="CC49" s="5">
        <v>0</v>
      </c>
      <c r="CD49" s="5">
        <v>0</v>
      </c>
      <c r="CE49" s="5">
        <v>0</v>
      </c>
      <c r="CF49" s="5">
        <v>2576608</v>
      </c>
      <c r="CG49" s="5">
        <v>164</v>
      </c>
      <c r="CH49" s="5">
        <v>0</v>
      </c>
      <c r="CI49" s="5">
        <v>0</v>
      </c>
      <c r="CJ49" s="5">
        <v>16493</v>
      </c>
      <c r="CK49" s="5">
        <v>0</v>
      </c>
      <c r="CL49" s="5">
        <v>0</v>
      </c>
      <c r="CM49" s="5">
        <v>164</v>
      </c>
      <c r="CN49" s="5">
        <v>16493</v>
      </c>
      <c r="CO49" s="5" t="s">
        <v>607</v>
      </c>
      <c r="CP49" s="5" t="s">
        <v>325</v>
      </c>
      <c r="CQ49" s="5">
        <v>6961814.2342596501</v>
      </c>
      <c r="CR49" s="5">
        <v>7075937.6861598799</v>
      </c>
      <c r="CS49" s="5">
        <v>0</v>
      </c>
      <c r="CT49" s="5">
        <v>0</v>
      </c>
      <c r="CU49" s="5">
        <v>3.6996343480414903E-2</v>
      </c>
      <c r="CV49" s="5">
        <v>5.4261174210134197E-2</v>
      </c>
      <c r="CW49" s="5">
        <v>1.8939007722391401E-2</v>
      </c>
      <c r="CX49" s="5">
        <v>1.55506057280536E-2</v>
      </c>
      <c r="CY49" s="5">
        <v>3.4489613450445003E-2</v>
      </c>
      <c r="CZ49" s="5">
        <v>1.8057335758023499E-2</v>
      </c>
      <c r="DA49" s="5">
        <v>3.8710568482080501E-2</v>
      </c>
      <c r="DB49" s="5">
        <v>5.6767904240104097E-2</v>
      </c>
      <c r="DC49" s="5">
        <v>8297799.9386209901</v>
      </c>
      <c r="DD49" s="5">
        <v>8297540.2190751098</v>
      </c>
      <c r="DE49" s="5">
        <v>1335438.4340802601</v>
      </c>
      <c r="DF49" s="5">
        <v>1221535.5113979499</v>
      </c>
      <c r="DG49" s="5">
        <v>279640.839037297</v>
      </c>
      <c r="DH49" s="5">
        <v>273135.69532638398</v>
      </c>
      <c r="DI49" s="5">
        <v>552776.53436368203</v>
      </c>
      <c r="DJ49" s="5">
        <v>1040597.59504297</v>
      </c>
      <c r="DK49" s="5">
        <v>945759.78312264301</v>
      </c>
      <c r="DL49" s="5">
        <v>1986357.3781656099</v>
      </c>
      <c r="DM49" s="5">
        <v>6000</v>
      </c>
      <c r="DN49" s="5">
        <v>0</v>
      </c>
      <c r="DO49" s="5">
        <v>6000</v>
      </c>
      <c r="DP49" s="5">
        <v>9200</v>
      </c>
      <c r="DQ49" s="5">
        <v>2640.0329489291598</v>
      </c>
      <c r="DR49" s="5">
        <v>11840.0329489291</v>
      </c>
      <c r="DS49" s="5">
        <v>547.23328472825494</v>
      </c>
      <c r="DT49" s="5">
        <v>66.257747740364294</v>
      </c>
      <c r="DU49" s="5">
        <v>613.49103246862001</v>
      </c>
      <c r="DV49" s="5">
        <v>547.23328472825494</v>
      </c>
      <c r="DW49" s="5">
        <v>66.257747740364294</v>
      </c>
      <c r="DX49" s="5">
        <v>0</v>
      </c>
      <c r="DY49" s="5">
        <v>0</v>
      </c>
      <c r="DZ49" s="5">
        <v>0</v>
      </c>
      <c r="EA49" s="5">
        <v>0</v>
      </c>
      <c r="EB49" s="5">
        <v>0.70950835102939103</v>
      </c>
      <c r="EC49" s="5">
        <v>0</v>
      </c>
      <c r="ED49" s="5">
        <v>0.70950835102939103</v>
      </c>
      <c r="EE49" s="5">
        <v>0.70950835102939103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1.1747697636855601</v>
      </c>
      <c r="EL49" s="5">
        <v>0.12791143776859701</v>
      </c>
      <c r="EM49" s="71">
        <v>9.7999796955461295E-5</v>
      </c>
      <c r="EN49" s="71">
        <v>9.7993724490486004E-5</v>
      </c>
      <c r="EO49" s="71">
        <v>2.7514495336168499E-17</v>
      </c>
      <c r="EP49" s="5">
        <v>7.8760993430344</v>
      </c>
      <c r="EQ49" s="71">
        <v>9.7920939922696503E-5</v>
      </c>
      <c r="ER49" s="71">
        <v>9.7915165124529095E-5</v>
      </c>
      <c r="ES49" s="5">
        <v>0</v>
      </c>
      <c r="ET49" s="5">
        <v>9.5080399999999994</v>
      </c>
      <c r="EU49" s="71">
        <v>9.7996341271278098E-5</v>
      </c>
      <c r="EV49" s="5">
        <v>0</v>
      </c>
      <c r="EW49" s="5">
        <v>0</v>
      </c>
      <c r="EX49" s="71">
        <v>9.7998530052809105E-5</v>
      </c>
      <c r="EY49" s="5">
        <v>1.9166490442990001</v>
      </c>
      <c r="EZ49" s="5">
        <v>0</v>
      </c>
      <c r="FA49" s="5">
        <v>0</v>
      </c>
      <c r="FB49" s="5">
        <v>0</v>
      </c>
      <c r="FC49" s="5">
        <v>0</v>
      </c>
      <c r="FD49" s="71">
        <v>1.7955248801659802E-8</v>
      </c>
      <c r="FE49" s="71">
        <v>1.7955248801659802E-8</v>
      </c>
      <c r="FF49" s="71">
        <v>2.2548254374754602E-9</v>
      </c>
      <c r="FG49" s="71">
        <v>1.7955248801659802E-8</v>
      </c>
      <c r="FH49" s="71">
        <v>6.0671789814392696E-9</v>
      </c>
      <c r="FI49" s="71">
        <v>3.6426981431247801E-9</v>
      </c>
      <c r="FJ49" s="71">
        <v>6.0671789814392696E-9</v>
      </c>
      <c r="FK49" s="5">
        <v>0.61875972998760798</v>
      </c>
      <c r="FL49" s="5">
        <v>0</v>
      </c>
      <c r="FM49" s="71">
        <v>-6.0119043491674999E-8</v>
      </c>
      <c r="FN49" s="71">
        <v>7.8284926180095601E-8</v>
      </c>
      <c r="FO49" s="71">
        <v>1.3840396967176999E-7</v>
      </c>
      <c r="FP49" s="71">
        <v>-9.8803294035915096E-9</v>
      </c>
      <c r="FQ49" s="71">
        <v>1.0869433617055599E-7</v>
      </c>
      <c r="FR49" s="71">
        <v>1.1857466557414701E-7</v>
      </c>
      <c r="FS49" s="5">
        <v>1.5</v>
      </c>
      <c r="FT49" s="5">
        <v>8.7266462599716405E-2</v>
      </c>
      <c r="FU49" s="5">
        <v>0.1125</v>
      </c>
      <c r="FV49" s="5">
        <v>1.1747697636855601</v>
      </c>
      <c r="FW49" s="5">
        <v>0.12791143776859701</v>
      </c>
      <c r="FX49" s="71">
        <v>9.7999796955461295E-5</v>
      </c>
      <c r="FY49" s="71">
        <v>9.7993724490486004E-5</v>
      </c>
      <c r="FZ49" s="5">
        <v>0.72394706384276097</v>
      </c>
      <c r="GA49" s="5">
        <v>0.14771514807257999</v>
      </c>
      <c r="GB49" s="71">
        <v>9.7999702827200594E-5</v>
      </c>
      <c r="GC49" s="5">
        <v>0</v>
      </c>
      <c r="GD49" s="5">
        <v>0</v>
      </c>
      <c r="GE49" s="5">
        <v>8.9043038208779297</v>
      </c>
      <c r="GF49" s="71">
        <v>9.7983751279340198E-5</v>
      </c>
      <c r="GG49" s="71">
        <v>9.73771288912961E-5</v>
      </c>
      <c r="GH49" s="5">
        <v>0</v>
      </c>
      <c r="GI49" s="5">
        <v>3.1874541941499102</v>
      </c>
      <c r="GJ49" s="71">
        <v>9.7994408896351305E-5</v>
      </c>
      <c r="GK49" s="71">
        <v>9.7993034710808197E-5</v>
      </c>
      <c r="GL49" s="71">
        <v>9.7990715055118404E-5</v>
      </c>
      <c r="GM49" s="71">
        <v>9.7997063061655497E-5</v>
      </c>
      <c r="GN49" s="5">
        <v>1.08904531599754</v>
      </c>
      <c r="GO49" s="5">
        <v>0</v>
      </c>
      <c r="GP49" s="71">
        <v>9.7996714309545E-5</v>
      </c>
      <c r="GQ49" s="5">
        <v>0</v>
      </c>
      <c r="GR49" s="5">
        <v>0</v>
      </c>
      <c r="GS49" s="71">
        <v>1.90205580054281E-6</v>
      </c>
      <c r="GT49" s="71">
        <v>1.90205580054281E-6</v>
      </c>
      <c r="GU49" s="71">
        <v>1.0469222377906801E-8</v>
      </c>
      <c r="GV49" s="71">
        <v>1.90205580054281E-6</v>
      </c>
      <c r="GW49" s="71">
        <v>1.11692527227091E-7</v>
      </c>
      <c r="GX49" s="71">
        <v>6.6318220914851596E-8</v>
      </c>
      <c r="GY49" s="71">
        <v>1.11692527227091E-7</v>
      </c>
      <c r="GZ49" s="5">
        <v>1.2780872664523399</v>
      </c>
      <c r="HA49" s="5">
        <v>0.45123818475115801</v>
      </c>
      <c r="HB49" s="71">
        <v>-2.97144140373503E-7</v>
      </c>
      <c r="HC49" s="71">
        <v>8.3692269763091296E-8</v>
      </c>
      <c r="HD49" s="71">
        <v>3.8083641013659398E-7</v>
      </c>
      <c r="HE49" s="71">
        <v>5.7645669921706799E-8</v>
      </c>
      <c r="HF49" s="71">
        <v>1.2212684254520499E-7</v>
      </c>
      <c r="HG49" s="71">
        <v>6.4481172623498896E-8</v>
      </c>
      <c r="HH49" s="5">
        <v>1.8</v>
      </c>
      <c r="HI49" s="5">
        <v>0</v>
      </c>
      <c r="HJ49" s="5">
        <v>0</v>
      </c>
      <c r="HK49" s="71">
        <v>2.7514495336168499E-17</v>
      </c>
      <c r="HL49" s="5">
        <v>7.8760993430344</v>
      </c>
      <c r="HM49" s="71">
        <v>9.7983751279340198E-5</v>
      </c>
      <c r="HN49" s="71">
        <v>9.7915165124529095E-5</v>
      </c>
      <c r="HO49" s="5">
        <v>0</v>
      </c>
      <c r="HP49" s="5">
        <v>9.5080399999999994</v>
      </c>
      <c r="HQ49" s="71">
        <v>9.7996341271278098E-5</v>
      </c>
      <c r="HR49" s="71">
        <v>9.7993034710808197E-5</v>
      </c>
      <c r="HS49" s="71">
        <v>9.7990715055118404E-5</v>
      </c>
      <c r="HT49" s="71">
        <v>9.7998530052809105E-5</v>
      </c>
      <c r="HU49" s="5">
        <v>1.9166490442990001</v>
      </c>
      <c r="HV49" s="5">
        <v>0</v>
      </c>
      <c r="HW49" s="71">
        <v>9.7996714309545E-5</v>
      </c>
      <c r="HX49" s="5">
        <v>0</v>
      </c>
      <c r="HY49" s="5">
        <v>0</v>
      </c>
      <c r="HZ49" s="71">
        <v>1.90205580054281E-6</v>
      </c>
      <c r="IA49" s="71">
        <v>1.90205580054281E-6</v>
      </c>
      <c r="IB49" s="71">
        <v>1.0469222377906801E-8</v>
      </c>
      <c r="IC49" s="71">
        <v>1.90205580054281E-6</v>
      </c>
      <c r="ID49" s="71">
        <v>1.11692527227091E-7</v>
      </c>
      <c r="IE49" s="71">
        <v>6.6318220914851596E-8</v>
      </c>
      <c r="IF49" s="71">
        <v>1.11692527227091E-7</v>
      </c>
      <c r="IG49" s="5">
        <v>1.2780872664523399</v>
      </c>
      <c r="IH49" s="5">
        <v>0.45123818475115801</v>
      </c>
      <c r="II49" s="5">
        <v>11972</v>
      </c>
      <c r="IJ49" s="5">
        <v>8316</v>
      </c>
      <c r="IK49" s="5">
        <v>607</v>
      </c>
      <c r="IL49" s="5">
        <v>566</v>
      </c>
      <c r="IM49" s="5">
        <v>41</v>
      </c>
      <c r="IN49" s="5">
        <v>459</v>
      </c>
      <c r="IO49" s="5">
        <v>107</v>
      </c>
      <c r="IP49" s="5">
        <v>6</v>
      </c>
      <c r="IQ49" s="5">
        <v>813</v>
      </c>
      <c r="IR49" s="5">
        <v>7723</v>
      </c>
      <c r="IS49" s="5">
        <v>4457</v>
      </c>
      <c r="IT49" s="5">
        <v>1179</v>
      </c>
      <c r="IU49" s="5">
        <v>1173</v>
      </c>
      <c r="IV49" s="5">
        <v>4249</v>
      </c>
      <c r="IW49" s="5">
        <v>3806</v>
      </c>
      <c r="IX49" s="5">
        <v>3</v>
      </c>
      <c r="IY49" s="5">
        <v>1</v>
      </c>
      <c r="IZ49" s="5">
        <v>440</v>
      </c>
      <c r="JA49" s="5">
        <v>1.0623031738162999E-2</v>
      </c>
      <c r="JB49" s="5">
        <v>1.24260227811756E-3</v>
      </c>
      <c r="JC49" s="5">
        <v>1.0623031738162999E-2</v>
      </c>
      <c r="JD49" s="5">
        <v>1.0601041530023199E-2</v>
      </c>
      <c r="JE49" s="5">
        <v>1.02575863575848E-3</v>
      </c>
      <c r="JF49" s="5">
        <v>1.24260227811756E-3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0.137376247954482</v>
      </c>
      <c r="JN49" s="5">
        <v>0.13710489356286501</v>
      </c>
      <c r="JO49" s="5">
        <v>6.34153118762074E-2</v>
      </c>
      <c r="JP49" s="5">
        <v>6.3366639645377101E-2</v>
      </c>
      <c r="JQ49" s="71">
        <v>-3.57263183865178E-7</v>
      </c>
      <c r="JR49" s="71">
        <v>1.61977195943187E-7</v>
      </c>
      <c r="JS49" s="71">
        <v>5.1924037980836503E-7</v>
      </c>
      <c r="JT49" s="71">
        <v>4.7765340518115297E-8</v>
      </c>
      <c r="JU49" s="71">
        <v>2.3082117871576101E-7</v>
      </c>
      <c r="JV49" s="71">
        <v>1.83055838197646E-7</v>
      </c>
      <c r="JW49" s="5">
        <v>1.5</v>
      </c>
      <c r="JX49" s="5">
        <v>7050081.3545984598</v>
      </c>
      <c r="JY49" s="5">
        <v>14011895.5888581</v>
      </c>
      <c r="JZ49" s="5">
        <v>8.7266462599716405E-2</v>
      </c>
      <c r="KA49" s="5">
        <v>0.1125</v>
      </c>
      <c r="KB49" s="5" t="s">
        <v>318</v>
      </c>
      <c r="KC49" s="5">
        <v>0</v>
      </c>
      <c r="KD49" s="5" t="s">
        <v>608</v>
      </c>
      <c r="KF49" s="5" t="s">
        <v>609</v>
      </c>
      <c r="KG49" s="5" t="s">
        <v>525</v>
      </c>
      <c r="KH49" s="5" t="s">
        <v>320</v>
      </c>
      <c r="KI49" s="5">
        <v>3</v>
      </c>
      <c r="KL49" s="5">
        <v>1</v>
      </c>
      <c r="KM49" s="5">
        <v>1</v>
      </c>
      <c r="KP49" s="5">
        <v>3</v>
      </c>
      <c r="KW49" s="5" t="s">
        <v>321</v>
      </c>
      <c r="LB49" s="5">
        <v>1</v>
      </c>
      <c r="LC49" s="5" t="s">
        <v>318</v>
      </c>
      <c r="LD49" s="5" t="s">
        <v>322</v>
      </c>
      <c r="LE49" s="5">
        <v>0</v>
      </c>
      <c r="LF49" s="5">
        <v>1</v>
      </c>
      <c r="LG49" s="5">
        <v>1</v>
      </c>
    </row>
    <row r="50" spans="1:319" x14ac:dyDescent="0.2">
      <c r="A50" s="5" t="s">
        <v>528</v>
      </c>
      <c r="B50" s="73" t="s">
        <v>547</v>
      </c>
      <c r="C50" s="5" t="s">
        <v>529</v>
      </c>
      <c r="D50" s="5" t="s">
        <v>360</v>
      </c>
      <c r="E50" s="5">
        <v>43</v>
      </c>
      <c r="F50" s="73" t="s">
        <v>1030</v>
      </c>
      <c r="G50" s="29">
        <v>12059109.5438649</v>
      </c>
      <c r="H50" s="29">
        <v>10447930.702612</v>
      </c>
      <c r="I50" s="74">
        <v>12059109.5438649</v>
      </c>
      <c r="J50" s="77">
        <v>44627.325694444444</v>
      </c>
      <c r="K50" s="29">
        <v>12059109.5438649</v>
      </c>
      <c r="L50" s="5" t="s">
        <v>462</v>
      </c>
      <c r="M50" s="5">
        <v>1</v>
      </c>
      <c r="N50" s="5" t="s">
        <v>530</v>
      </c>
      <c r="O50" s="5" t="s">
        <v>530</v>
      </c>
      <c r="R50" s="5">
        <v>2462</v>
      </c>
      <c r="S50" s="5">
        <v>607</v>
      </c>
      <c r="U50" s="5">
        <v>0</v>
      </c>
      <c r="V50" s="5">
        <v>85.091476440429602</v>
      </c>
      <c r="W50" s="5">
        <v>0</v>
      </c>
      <c r="X50" s="5" t="s">
        <v>1659</v>
      </c>
      <c r="AG50" s="5">
        <v>0</v>
      </c>
      <c r="AH50" s="5">
        <v>0</v>
      </c>
      <c r="AL50" s="5">
        <v>3</v>
      </c>
      <c r="AM50" s="5">
        <v>5</v>
      </c>
      <c r="AU50" s="5">
        <v>19225</v>
      </c>
      <c r="AV50" s="5" t="b">
        <v>1</v>
      </c>
      <c r="AW50" s="5">
        <v>0</v>
      </c>
      <c r="AY50" s="5">
        <v>12059109.5438649</v>
      </c>
      <c r="BA50" s="5">
        <v>12059109.5438649</v>
      </c>
      <c r="BB50" s="5">
        <v>0</v>
      </c>
      <c r="BC50" s="5">
        <v>2.7905816153594401E-2</v>
      </c>
      <c r="BD50" s="5">
        <v>13842147.5885424</v>
      </c>
      <c r="BE50" s="5">
        <v>1783037.9432658299</v>
      </c>
      <c r="BF50" s="5">
        <v>7.3505870159958603E-2</v>
      </c>
      <c r="BG50" s="5">
        <v>0</v>
      </c>
      <c r="BH50" s="5">
        <v>0</v>
      </c>
      <c r="BI50" s="5">
        <v>45</v>
      </c>
      <c r="BJ50" s="5">
        <v>112</v>
      </c>
      <c r="BK50" s="5">
        <v>177</v>
      </c>
      <c r="BL50" s="5">
        <v>558</v>
      </c>
      <c r="BM50" s="5">
        <v>0</v>
      </c>
      <c r="BN50" s="5">
        <v>12</v>
      </c>
      <c r="BO50" s="5">
        <v>0</v>
      </c>
      <c r="BP50" s="5">
        <v>7711</v>
      </c>
      <c r="BQ50" s="5">
        <v>0</v>
      </c>
      <c r="BR50" s="5">
        <v>0</v>
      </c>
      <c r="BS50" s="5">
        <v>0</v>
      </c>
      <c r="BT50" s="5">
        <v>4245</v>
      </c>
      <c r="BU50" s="5">
        <v>12</v>
      </c>
      <c r="BV50" s="5">
        <v>78910</v>
      </c>
      <c r="BW50" s="5">
        <v>18991</v>
      </c>
      <c r="BX50" s="5">
        <v>216699</v>
      </c>
      <c r="BY50" s="5">
        <v>0</v>
      </c>
      <c r="BZ50" s="5">
        <v>7284</v>
      </c>
      <c r="CA50" s="5">
        <v>0</v>
      </c>
      <c r="CB50" s="5">
        <v>4680118</v>
      </c>
      <c r="CC50" s="5">
        <v>0</v>
      </c>
      <c r="CD50" s="5">
        <v>0</v>
      </c>
      <c r="CE50" s="5">
        <v>0</v>
      </c>
      <c r="CF50" s="5">
        <v>2576608</v>
      </c>
      <c r="CG50" s="5">
        <v>222</v>
      </c>
      <c r="CH50" s="5">
        <v>0</v>
      </c>
      <c r="CI50" s="5">
        <v>0</v>
      </c>
      <c r="CJ50" s="5">
        <v>19003</v>
      </c>
      <c r="CK50" s="5">
        <v>0</v>
      </c>
      <c r="CL50" s="5">
        <v>0</v>
      </c>
      <c r="CM50" s="5">
        <v>222</v>
      </c>
      <c r="CN50" s="5">
        <v>19003</v>
      </c>
      <c r="CO50" s="5" t="s">
        <v>605</v>
      </c>
      <c r="CQ50" s="5">
        <v>5989603.8926459402</v>
      </c>
      <c r="CR50" s="5">
        <v>6069505.6512190104</v>
      </c>
      <c r="CS50" s="5">
        <v>0</v>
      </c>
      <c r="CT50" s="5">
        <v>0</v>
      </c>
      <c r="CU50" s="5">
        <v>9.3798497682695305E-3</v>
      </c>
      <c r="CV50" s="5">
        <v>1.8525966385324898E-2</v>
      </c>
      <c r="CW50" s="5">
        <v>7.0484922983634303E-3</v>
      </c>
      <c r="CX50" s="5">
        <v>5.4987642093975199E-3</v>
      </c>
      <c r="CY50" s="5">
        <v>1.2547256507760901E-2</v>
      </c>
      <c r="CZ50" s="5">
        <v>2.3313574699061002E-3</v>
      </c>
      <c r="DA50" s="5">
        <v>1.3027202175927399E-2</v>
      </c>
      <c r="DB50" s="5">
        <v>1.53585596458335E-2</v>
      </c>
      <c r="DC50" s="5">
        <v>6920701.7859723503</v>
      </c>
      <c r="DD50" s="5">
        <v>6921445.8025701204</v>
      </c>
      <c r="DE50" s="5">
        <v>931097.88394656405</v>
      </c>
      <c r="DF50" s="5">
        <v>851940.05931927101</v>
      </c>
      <c r="DG50" s="5">
        <v>196761.87246874301</v>
      </c>
      <c r="DH50" s="5">
        <v>190436.181559841</v>
      </c>
      <c r="DI50" s="5">
        <v>387198.05402858497</v>
      </c>
      <c r="DJ50" s="5">
        <v>716636.01147782104</v>
      </c>
      <c r="DK50" s="5">
        <v>658375.21219105995</v>
      </c>
      <c r="DL50" s="5">
        <v>1375011.2236688801</v>
      </c>
      <c r="DM50" s="5">
        <v>0</v>
      </c>
      <c r="DN50" s="5">
        <v>0</v>
      </c>
      <c r="DO50" s="5">
        <v>0</v>
      </c>
      <c r="DP50" s="5">
        <v>17700</v>
      </c>
      <c r="DQ50" s="5">
        <v>3128.6655683690201</v>
      </c>
      <c r="DR50" s="5">
        <v>20828.665568369001</v>
      </c>
      <c r="DS50" s="5">
        <v>0</v>
      </c>
      <c r="DT50" s="5">
        <v>7.3505870159958603E-2</v>
      </c>
      <c r="DU50" s="5">
        <v>7.3505870159958603E-2</v>
      </c>
      <c r="DV50" s="5">
        <v>0</v>
      </c>
      <c r="DW50" s="5">
        <v>7.3505870159958603E-2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0</v>
      </c>
      <c r="EK50" s="5">
        <v>1.14560435141815</v>
      </c>
      <c r="EL50" s="5">
        <v>0.12698826713438899</v>
      </c>
      <c r="EM50" s="71">
        <v>9.9999160897867799E-5</v>
      </c>
      <c r="EN50" s="5">
        <v>0</v>
      </c>
      <c r="EO50" s="71">
        <v>9.9981626354475898E-5</v>
      </c>
      <c r="EP50" s="5">
        <v>7.9248825765944799</v>
      </c>
      <c r="EQ50" s="71">
        <v>9.9703522905130197E-5</v>
      </c>
      <c r="ER50" s="71">
        <v>9.9981626354475898E-5</v>
      </c>
      <c r="ES50" s="71">
        <v>9.9994188699476704E-5</v>
      </c>
      <c r="ET50" s="5">
        <v>7.8870000063828396</v>
      </c>
      <c r="EU50" s="71">
        <v>9.9994188699476704E-5</v>
      </c>
      <c r="EV50" s="5">
        <v>0</v>
      </c>
      <c r="EW50" s="5">
        <v>0</v>
      </c>
      <c r="EX50" s="71">
        <v>9.9997697335797706E-5</v>
      </c>
      <c r="EY50" s="5">
        <v>4.1115954111248296</v>
      </c>
      <c r="EZ50" s="5">
        <v>0</v>
      </c>
      <c r="FA50" s="5">
        <v>0</v>
      </c>
      <c r="FB50" s="5">
        <v>0</v>
      </c>
      <c r="FC50" s="5">
        <v>0</v>
      </c>
      <c r="FD50" s="71">
        <v>2.83896695041363E-9</v>
      </c>
      <c r="FE50" s="71">
        <v>2.83896695041363E-9</v>
      </c>
      <c r="FF50" s="71">
        <v>5.1280590884772398E-11</v>
      </c>
      <c r="FG50" s="71">
        <v>2.83896695041363E-9</v>
      </c>
      <c r="FH50" s="71">
        <v>9.5511575731732593E-10</v>
      </c>
      <c r="FI50" s="71">
        <v>7.6751599520363801E-10</v>
      </c>
      <c r="FJ50" s="71">
        <v>9.5511575731732593E-10</v>
      </c>
      <c r="FK50" s="5">
        <v>0</v>
      </c>
      <c r="FL50" s="5">
        <v>0</v>
      </c>
      <c r="FM50" s="71">
        <v>-2.4879813521099601E-8</v>
      </c>
      <c r="FN50" s="71">
        <v>1.54829401168986E-9</v>
      </c>
      <c r="FO50" s="71">
        <v>2.6428107532789499E-8</v>
      </c>
      <c r="FP50" s="71">
        <v>-7.0913100899013705E-8</v>
      </c>
      <c r="FQ50" s="71">
        <v>6.8345725051654996E-9</v>
      </c>
      <c r="FR50" s="71">
        <v>7.7747673404179195E-8</v>
      </c>
      <c r="FS50" s="5">
        <v>1.5</v>
      </c>
      <c r="FT50" s="5">
        <v>7.85398163397448E-2</v>
      </c>
      <c r="FU50" s="5">
        <v>0.11874999999999999</v>
      </c>
      <c r="FV50" s="5">
        <v>1.14560435141815</v>
      </c>
      <c r="FW50" s="5">
        <v>0.12698826713438899</v>
      </c>
      <c r="FX50" s="71">
        <v>9.9999160897867799E-5</v>
      </c>
      <c r="FY50" s="5">
        <v>0</v>
      </c>
      <c r="FZ50" s="5">
        <v>1.35361556022137</v>
      </c>
      <c r="GA50" s="5">
        <v>9.4549679395179595E-2</v>
      </c>
      <c r="GB50" s="71">
        <v>9.9998321098970696E-5</v>
      </c>
      <c r="GC50" s="5">
        <v>0</v>
      </c>
      <c r="GD50" s="71">
        <v>9.9949805785544396E-5</v>
      </c>
      <c r="GE50" s="5">
        <v>8.1901036860005192</v>
      </c>
      <c r="GF50" s="71">
        <v>9.9607562130291598E-5</v>
      </c>
      <c r="GG50" s="71">
        <v>9.9949805785544396E-5</v>
      </c>
      <c r="GH50" s="71">
        <v>9.99907548362129E-5</v>
      </c>
      <c r="GI50" s="5">
        <v>3.2513241921037701</v>
      </c>
      <c r="GJ50" s="71">
        <v>9.99907548362129E-5</v>
      </c>
      <c r="GK50" s="71">
        <v>9.9991125663834101E-5</v>
      </c>
      <c r="GL50" s="71">
        <v>9.99861612323016E-5</v>
      </c>
      <c r="GM50" s="71">
        <v>9.9995395894697498E-5</v>
      </c>
      <c r="GN50" s="5">
        <v>1.2535275956176199</v>
      </c>
      <c r="GO50" s="5">
        <v>0</v>
      </c>
      <c r="GP50" s="71">
        <v>9.9995874970781803E-5</v>
      </c>
      <c r="GQ50" s="5">
        <v>0</v>
      </c>
      <c r="GR50" s="5">
        <v>0</v>
      </c>
      <c r="GS50" s="71">
        <v>4.5168327994504701E-7</v>
      </c>
      <c r="GT50" s="71">
        <v>4.5168327994504701E-7</v>
      </c>
      <c r="GU50" s="71">
        <v>6.3772456856958595E-8</v>
      </c>
      <c r="GV50" s="71">
        <v>4.5168327994504701E-7</v>
      </c>
      <c r="GW50" s="71">
        <v>1.1388977760873299E-7</v>
      </c>
      <c r="GX50" s="71">
        <v>1.1388977760873299E-7</v>
      </c>
      <c r="GY50" s="71">
        <v>1.04037203740858E-7</v>
      </c>
      <c r="GZ50" s="5">
        <v>0.107083779984147</v>
      </c>
      <c r="HA50" s="5">
        <v>0</v>
      </c>
      <c r="HB50" s="71">
        <v>-1.3769709328794701E-7</v>
      </c>
      <c r="HC50" s="71">
        <v>9.3149790656933104E-9</v>
      </c>
      <c r="HD50" s="71">
        <v>1.4701207235364101E-7</v>
      </c>
      <c r="HE50" s="71">
        <v>-2.6870719448877599E-8</v>
      </c>
      <c r="HF50" s="71">
        <v>1.9557357502815201E-8</v>
      </c>
      <c r="HG50" s="71">
        <v>4.6428076951692902E-8</v>
      </c>
      <c r="HH50" s="5">
        <v>1.2</v>
      </c>
      <c r="HI50" s="5">
        <v>6.9813170079773099E-2</v>
      </c>
      <c r="HJ50" s="5">
        <v>6.2500000000000801E-3</v>
      </c>
      <c r="HK50" s="71">
        <v>9.9981626354475898E-5</v>
      </c>
      <c r="HL50" s="5">
        <v>7.9248825765944799</v>
      </c>
      <c r="HM50" s="71">
        <v>9.9703522905130197E-5</v>
      </c>
      <c r="HN50" s="71">
        <v>9.9981626354475898E-5</v>
      </c>
      <c r="HO50" s="71">
        <v>9.9994188699476704E-5</v>
      </c>
      <c r="HP50" s="5">
        <v>7.8870000063828396</v>
      </c>
      <c r="HQ50" s="71">
        <v>9.9994188699476704E-5</v>
      </c>
      <c r="HR50" s="71">
        <v>9.9991125663834101E-5</v>
      </c>
      <c r="HS50" s="71">
        <v>9.99861612323016E-5</v>
      </c>
      <c r="HT50" s="71">
        <v>9.9997697335797706E-5</v>
      </c>
      <c r="HU50" s="5">
        <v>4.1115954111248296</v>
      </c>
      <c r="HV50" s="5">
        <v>0</v>
      </c>
      <c r="HW50" s="71">
        <v>9.9995874970781803E-5</v>
      </c>
      <c r="HX50" s="5">
        <v>0</v>
      </c>
      <c r="HY50" s="5">
        <v>0</v>
      </c>
      <c r="HZ50" s="71">
        <v>4.5168327994504701E-7</v>
      </c>
      <c r="IA50" s="71">
        <v>4.5168327994504701E-7</v>
      </c>
      <c r="IB50" s="71">
        <v>6.3772456856958595E-8</v>
      </c>
      <c r="IC50" s="71">
        <v>4.5168327994504701E-7</v>
      </c>
      <c r="ID50" s="71">
        <v>1.1388977760873299E-7</v>
      </c>
      <c r="IE50" s="71">
        <v>1.1388977760873299E-7</v>
      </c>
      <c r="IF50" s="71">
        <v>1.04037203740858E-7</v>
      </c>
      <c r="IG50" s="5">
        <v>0.107083779984147</v>
      </c>
      <c r="IH50" s="5">
        <v>0</v>
      </c>
      <c r="II50" s="5">
        <v>11972</v>
      </c>
      <c r="IJ50" s="5">
        <v>8316</v>
      </c>
      <c r="IK50" s="5">
        <v>607</v>
      </c>
      <c r="IL50" s="5">
        <v>566</v>
      </c>
      <c r="IM50" s="5">
        <v>41</v>
      </c>
      <c r="IN50" s="5">
        <v>459</v>
      </c>
      <c r="IO50" s="5">
        <v>107</v>
      </c>
      <c r="IP50" s="5">
        <v>6</v>
      </c>
      <c r="IQ50" s="5">
        <v>813</v>
      </c>
      <c r="IR50" s="5">
        <v>7723</v>
      </c>
      <c r="IS50" s="5">
        <v>4457</v>
      </c>
      <c r="IT50" s="5">
        <v>1179</v>
      </c>
      <c r="IU50" s="5">
        <v>1173</v>
      </c>
      <c r="IV50" s="5">
        <v>4249</v>
      </c>
      <c r="IW50" s="5">
        <v>3806</v>
      </c>
      <c r="IX50" s="5">
        <v>3</v>
      </c>
      <c r="IY50" s="5">
        <v>1</v>
      </c>
      <c r="IZ50" s="5">
        <v>440</v>
      </c>
      <c r="JA50" s="5">
        <v>1.13937926178522E-2</v>
      </c>
      <c r="JB50" s="5">
        <v>8.7235822728437497E-4</v>
      </c>
      <c r="JC50" s="5">
        <v>1.13937926178522E-2</v>
      </c>
      <c r="JD50" s="5">
        <v>1.1372170430092801E-2</v>
      </c>
      <c r="JE50" s="5">
        <v>8.6951900153131503E-4</v>
      </c>
      <c r="JF50" s="5">
        <v>8.7235822728437497E-4</v>
      </c>
      <c r="JG50" s="5">
        <v>0</v>
      </c>
      <c r="JH50" s="5">
        <v>0</v>
      </c>
      <c r="JI50" s="5">
        <v>0</v>
      </c>
      <c r="JJ50" s="5">
        <v>0</v>
      </c>
      <c r="JK50" s="5">
        <v>0</v>
      </c>
      <c r="JL50" s="5">
        <v>0</v>
      </c>
      <c r="JM50" s="5">
        <v>0.15014486244997</v>
      </c>
      <c r="JN50" s="5">
        <v>0.15009475635724501</v>
      </c>
      <c r="JO50" s="5">
        <v>5.83493344088412E-2</v>
      </c>
      <c r="JP50" s="5">
        <v>5.83083486526947E-2</v>
      </c>
      <c r="JQ50" s="71">
        <v>-1.62576906809047E-7</v>
      </c>
      <c r="JR50" s="71">
        <v>1.0863273077383101E-8</v>
      </c>
      <c r="JS50" s="71">
        <v>1.7344017988643E-7</v>
      </c>
      <c r="JT50" s="71">
        <v>-9.7783820347891406E-8</v>
      </c>
      <c r="JU50" s="71">
        <v>2.6391930007980701E-8</v>
      </c>
      <c r="JV50" s="71">
        <v>1.24175750355872E-7</v>
      </c>
      <c r="JW50" s="5">
        <v>1.5</v>
      </c>
      <c r="JX50" s="5">
        <v>6058013.6000339799</v>
      </c>
      <c r="JY50" s="5">
        <v>12047617.4926799</v>
      </c>
      <c r="JZ50" s="5">
        <v>7.85398163397448E-2</v>
      </c>
      <c r="KA50" s="5">
        <v>0.11874999999999999</v>
      </c>
      <c r="KB50" s="5" t="s">
        <v>318</v>
      </c>
      <c r="KC50" s="5">
        <v>0</v>
      </c>
      <c r="KD50" s="5" t="s">
        <v>1660</v>
      </c>
      <c r="KF50" s="5" t="s">
        <v>1661</v>
      </c>
      <c r="KG50" s="5" t="s">
        <v>525</v>
      </c>
      <c r="KH50" s="5" t="s">
        <v>320</v>
      </c>
      <c r="KI50" s="5">
        <v>3</v>
      </c>
      <c r="KL50" s="5">
        <v>1</v>
      </c>
      <c r="KM50" s="5">
        <v>1</v>
      </c>
      <c r="KP50" s="5">
        <v>7</v>
      </c>
      <c r="KW50" s="5" t="s">
        <v>321</v>
      </c>
      <c r="LB50" s="5">
        <v>1</v>
      </c>
      <c r="LC50" s="5" t="s">
        <v>318</v>
      </c>
      <c r="LD50" s="5" t="s">
        <v>322</v>
      </c>
      <c r="LE50" s="5">
        <v>0</v>
      </c>
      <c r="LF50" s="5">
        <v>1</v>
      </c>
      <c r="LG50" s="5">
        <v>1</v>
      </c>
    </row>
    <row r="51" spans="1:319" x14ac:dyDescent="0.2">
      <c r="A51" s="5" t="s">
        <v>528</v>
      </c>
      <c r="B51" s="73" t="s">
        <v>547</v>
      </c>
      <c r="C51" s="5" t="s">
        <v>529</v>
      </c>
      <c r="D51" s="5" t="s">
        <v>360</v>
      </c>
      <c r="E51" s="5">
        <v>52</v>
      </c>
      <c r="F51" s="73" t="s">
        <v>1031</v>
      </c>
      <c r="G51" s="29">
        <v>13798687.549295001</v>
      </c>
      <c r="H51" s="29">
        <v>12362242.2278977</v>
      </c>
      <c r="I51" s="74">
        <v>13798687.549295001</v>
      </c>
      <c r="J51" s="77">
        <v>44627.325694444444</v>
      </c>
      <c r="K51" s="29">
        <v>13798687.549295001</v>
      </c>
      <c r="L51" s="5" t="s">
        <v>462</v>
      </c>
      <c r="M51" s="5">
        <v>1</v>
      </c>
      <c r="N51" s="5" t="s">
        <v>530</v>
      </c>
      <c r="O51" s="5" t="s">
        <v>530</v>
      </c>
      <c r="R51" s="5">
        <v>2462</v>
      </c>
      <c r="S51" s="5">
        <v>607</v>
      </c>
      <c r="U51" s="5">
        <v>0</v>
      </c>
      <c r="V51" s="5">
        <v>120.03344917297299</v>
      </c>
      <c r="W51" s="5">
        <v>0</v>
      </c>
      <c r="X51" s="5" t="s">
        <v>600</v>
      </c>
      <c r="AG51" s="5">
        <v>0</v>
      </c>
      <c r="AH51" s="5">
        <v>0</v>
      </c>
      <c r="AL51" s="5">
        <v>1</v>
      </c>
      <c r="AM51" s="5">
        <v>6</v>
      </c>
      <c r="AU51" s="5">
        <v>16105</v>
      </c>
      <c r="AV51" s="5" t="b">
        <v>1</v>
      </c>
      <c r="AW51" s="5">
        <v>0</v>
      </c>
      <c r="AY51" s="5">
        <v>13798687.549295001</v>
      </c>
      <c r="BA51" s="5">
        <v>13798687.549295001</v>
      </c>
      <c r="BB51" s="5">
        <v>0</v>
      </c>
      <c r="BC51" s="5">
        <v>9.8465887799713797E-2</v>
      </c>
      <c r="BD51" s="5">
        <v>16286779.1139345</v>
      </c>
      <c r="BE51" s="5">
        <v>2487908.3546224199</v>
      </c>
      <c r="BF51" s="5">
        <v>182.492071475665</v>
      </c>
      <c r="BG51" s="5">
        <v>0.61947971126081602</v>
      </c>
      <c r="BH51" s="5">
        <v>0</v>
      </c>
      <c r="BI51" s="5">
        <v>72</v>
      </c>
      <c r="BJ51" s="5">
        <v>112</v>
      </c>
      <c r="BK51" s="5">
        <v>94</v>
      </c>
      <c r="BL51" s="5">
        <v>564</v>
      </c>
      <c r="BM51" s="5">
        <v>0</v>
      </c>
      <c r="BN51" s="5">
        <v>12</v>
      </c>
      <c r="BO51" s="5">
        <v>0</v>
      </c>
      <c r="BP51" s="5">
        <v>7711</v>
      </c>
      <c r="BQ51" s="5">
        <v>0</v>
      </c>
      <c r="BR51" s="5">
        <v>0</v>
      </c>
      <c r="BS51" s="5">
        <v>0</v>
      </c>
      <c r="BT51" s="5">
        <v>4245</v>
      </c>
      <c r="BU51" s="5">
        <v>0</v>
      </c>
      <c r="BV51" s="5">
        <v>43704</v>
      </c>
      <c r="BW51" s="5">
        <v>15939</v>
      </c>
      <c r="BX51" s="5">
        <v>251905</v>
      </c>
      <c r="BY51" s="5">
        <v>0</v>
      </c>
      <c r="BZ51" s="5">
        <v>7284</v>
      </c>
      <c r="CA51" s="5">
        <v>0</v>
      </c>
      <c r="CB51" s="5">
        <v>4680118</v>
      </c>
      <c r="CC51" s="5">
        <v>0</v>
      </c>
      <c r="CD51" s="5">
        <v>0</v>
      </c>
      <c r="CE51" s="5">
        <v>0</v>
      </c>
      <c r="CF51" s="5">
        <v>2576608</v>
      </c>
      <c r="CG51" s="5">
        <v>166</v>
      </c>
      <c r="CH51" s="5">
        <v>0</v>
      </c>
      <c r="CI51" s="5">
        <v>0</v>
      </c>
      <c r="CJ51" s="5">
        <v>15939</v>
      </c>
      <c r="CK51" s="5">
        <v>0</v>
      </c>
      <c r="CL51" s="5">
        <v>0</v>
      </c>
      <c r="CM51" s="5">
        <v>166</v>
      </c>
      <c r="CN51" s="5">
        <v>15939</v>
      </c>
      <c r="CO51" s="5" t="s">
        <v>601</v>
      </c>
      <c r="CP51" s="5" t="s">
        <v>325</v>
      </c>
      <c r="CQ51" s="5">
        <v>6843956.1425185297</v>
      </c>
      <c r="CR51" s="5">
        <v>6954731.40677654</v>
      </c>
      <c r="CS51" s="5">
        <v>0</v>
      </c>
      <c r="CT51" s="5">
        <v>0</v>
      </c>
      <c r="CU51" s="5">
        <v>2.7101853813247201E-2</v>
      </c>
      <c r="CV51" s="5">
        <v>7.1364033986466596E-2</v>
      </c>
      <c r="CW51" s="5">
        <v>1.70609242508089E-2</v>
      </c>
      <c r="CX51" s="5">
        <v>2.0718593129764901E-2</v>
      </c>
      <c r="CY51" s="5">
        <v>3.7779517380573897E-2</v>
      </c>
      <c r="CZ51" s="5">
        <v>1.0040929562438201E-2</v>
      </c>
      <c r="DA51" s="5">
        <v>5.0645440856701598E-2</v>
      </c>
      <c r="DB51" s="5">
        <v>6.06863704191399E-2</v>
      </c>
      <c r="DC51" s="5">
        <v>8146393.9691552799</v>
      </c>
      <c r="DD51" s="5">
        <v>8140385.1447792798</v>
      </c>
      <c r="DE51" s="5">
        <v>1302333.95156879</v>
      </c>
      <c r="DF51" s="5">
        <v>1185574.4030536199</v>
      </c>
      <c r="DG51" s="5">
        <v>281781.96457615303</v>
      </c>
      <c r="DH51" s="5">
        <v>273928.47036651103</v>
      </c>
      <c r="DI51" s="5">
        <v>555710.43494266504</v>
      </c>
      <c r="DJ51" s="5">
        <v>1005151.9869926299</v>
      </c>
      <c r="DK51" s="5">
        <v>909020.06777772703</v>
      </c>
      <c r="DL51" s="5">
        <v>1914172.05477036</v>
      </c>
      <c r="DM51" s="5">
        <v>6000</v>
      </c>
      <c r="DN51" s="5">
        <v>0</v>
      </c>
      <c r="DO51" s="5">
        <v>6000</v>
      </c>
      <c r="DP51" s="5">
        <v>9400</v>
      </c>
      <c r="DQ51" s="5">
        <v>2625.8649093904401</v>
      </c>
      <c r="DR51" s="5">
        <v>12025.8649093904</v>
      </c>
      <c r="DS51" s="5">
        <v>103.847966108249</v>
      </c>
      <c r="DT51" s="5">
        <v>78.644105367416699</v>
      </c>
      <c r="DU51" s="5">
        <v>182.492071475665</v>
      </c>
      <c r="DV51" s="5">
        <v>103.847966108249</v>
      </c>
      <c r="DW51" s="5">
        <v>78.644105367416699</v>
      </c>
      <c r="DX51" s="5">
        <v>0</v>
      </c>
      <c r="DY51" s="5">
        <v>0</v>
      </c>
      <c r="DZ51" s="5">
        <v>0</v>
      </c>
      <c r="EA51" s="5">
        <v>0</v>
      </c>
      <c r="EB51" s="5">
        <v>0.61947971126081602</v>
      </c>
      <c r="EC51" s="5">
        <v>0</v>
      </c>
      <c r="ED51" s="5">
        <v>0.61947971126081602</v>
      </c>
      <c r="EE51" s="5">
        <v>0.61947971126081602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1.09375835246623</v>
      </c>
      <c r="EL51" s="5">
        <v>0.12807556544271101</v>
      </c>
      <c r="EM51" s="71">
        <v>9.7999821022209902E-5</v>
      </c>
      <c r="EN51" s="71">
        <v>9.7997940364691298E-5</v>
      </c>
      <c r="EO51" s="71">
        <v>7.6448871560577693E-18</v>
      </c>
      <c r="EP51" s="5">
        <v>7.5485402108727202</v>
      </c>
      <c r="EQ51" s="71">
        <v>9.7912018390600099E-5</v>
      </c>
      <c r="ER51" s="71">
        <v>9.7906926320001601E-5</v>
      </c>
      <c r="ES51" s="5">
        <v>0</v>
      </c>
      <c r="ET51" s="5">
        <v>9.5126200000000001</v>
      </c>
      <c r="EU51" s="71">
        <v>9.7996000088862404E-5</v>
      </c>
      <c r="EV51" s="5">
        <v>0</v>
      </c>
      <c r="EW51" s="5">
        <v>0</v>
      </c>
      <c r="EX51" s="71">
        <v>9.7998466434497098E-5</v>
      </c>
      <c r="EY51" s="5">
        <v>2.58084873898681</v>
      </c>
      <c r="EZ51" s="5">
        <v>0</v>
      </c>
      <c r="FA51" s="5">
        <v>0</v>
      </c>
      <c r="FB51" s="5">
        <v>0</v>
      </c>
      <c r="FC51" s="5">
        <v>0</v>
      </c>
      <c r="FD51" s="71">
        <v>8.6364000950744907E-9</v>
      </c>
      <c r="FE51" s="71">
        <v>8.6364000950744907E-9</v>
      </c>
      <c r="FF51" s="71">
        <v>2.2669439658784499E-9</v>
      </c>
      <c r="FG51" s="71">
        <v>8.6364000950744907E-9</v>
      </c>
      <c r="FH51" s="71">
        <v>5.5691540268298898E-9</v>
      </c>
      <c r="FI51" s="71">
        <v>5.3957496248813103E-9</v>
      </c>
      <c r="FJ51" s="71">
        <v>5.5691540268298898E-9</v>
      </c>
      <c r="FK51" s="5">
        <v>0.14300095546648101</v>
      </c>
      <c r="FL51" s="5">
        <v>0</v>
      </c>
      <c r="FM51" s="71">
        <v>3.7111139350191599E-8</v>
      </c>
      <c r="FN51" s="71">
        <v>7.8801388032998905E-8</v>
      </c>
      <c r="FO51" s="71">
        <v>4.1690248682807199E-8</v>
      </c>
      <c r="FP51" s="71">
        <v>5.8207744475097204E-9</v>
      </c>
      <c r="FQ51" s="71">
        <v>1.05276342192428E-7</v>
      </c>
      <c r="FR51" s="71">
        <v>9.9455567744918803E-8</v>
      </c>
      <c r="FS51" s="5">
        <v>1.5</v>
      </c>
      <c r="FT51" s="5">
        <v>7.85398163397448E-2</v>
      </c>
      <c r="FU51" s="5">
        <v>0.1125</v>
      </c>
      <c r="FV51" s="5">
        <v>1.09375835246623</v>
      </c>
      <c r="FW51" s="5">
        <v>0.12807556544271101</v>
      </c>
      <c r="FX51" s="71">
        <v>9.7999821022209902E-5</v>
      </c>
      <c r="FY51" s="71">
        <v>9.7997940364691298E-5</v>
      </c>
      <c r="FZ51" s="5">
        <v>0.78806572199029001</v>
      </c>
      <c r="GA51" s="5">
        <v>0.170604294277903</v>
      </c>
      <c r="GB51" s="71">
        <v>9.7999215127098001E-5</v>
      </c>
      <c r="GC51" s="71">
        <v>9.79892564515472E-5</v>
      </c>
      <c r="GD51" s="5">
        <v>0</v>
      </c>
      <c r="GE51" s="5">
        <v>11.0764954084314</v>
      </c>
      <c r="GF51" s="71">
        <v>9.7978473252630094E-5</v>
      </c>
      <c r="GG51" s="71">
        <v>9.73289346200001E-5</v>
      </c>
      <c r="GH51" s="5">
        <v>0</v>
      </c>
      <c r="GI51" s="5">
        <v>3.2513241943965001</v>
      </c>
      <c r="GJ51" s="71">
        <v>9.7993315873567898E-5</v>
      </c>
      <c r="GK51" s="71">
        <v>9.7992904342952797E-5</v>
      </c>
      <c r="GL51" s="71">
        <v>9.7991089712756705E-5</v>
      </c>
      <c r="GM51" s="71">
        <v>9.7996885539887405E-5</v>
      </c>
      <c r="GN51" s="5">
        <v>1.3158320447265099</v>
      </c>
      <c r="GO51" s="5">
        <v>0</v>
      </c>
      <c r="GP51" s="71">
        <v>9.7997258975468502E-5</v>
      </c>
      <c r="GQ51" s="5">
        <v>0</v>
      </c>
      <c r="GR51" s="5">
        <v>0</v>
      </c>
      <c r="GS51" s="71">
        <v>2.1277402460218002E-6</v>
      </c>
      <c r="GT51" s="71">
        <v>2.1277402460218002E-6</v>
      </c>
      <c r="GU51" s="71">
        <v>7.2320491817379198E-9</v>
      </c>
      <c r="GV51" s="71">
        <v>2.1277402460218002E-6</v>
      </c>
      <c r="GW51" s="71">
        <v>8.0911380706538694E-8</v>
      </c>
      <c r="GX51" s="71">
        <v>6.1489090263933095E-8</v>
      </c>
      <c r="GY51" s="71">
        <v>8.0911380706538694E-8</v>
      </c>
      <c r="GZ51" s="5">
        <v>0.86600103853111998</v>
      </c>
      <c r="HA51" s="5">
        <v>0.45046871081800599</v>
      </c>
      <c r="HB51" s="71">
        <v>-4.3548629091573402E-7</v>
      </c>
      <c r="HC51" s="71">
        <v>8.6130715177785205E-8</v>
      </c>
      <c r="HD51" s="71">
        <v>5.2161700609351898E-7</v>
      </c>
      <c r="HE51" s="71">
        <v>5.5897035747682503E-8</v>
      </c>
      <c r="HF51" s="71">
        <v>1.52260573900654E-7</v>
      </c>
      <c r="HG51" s="71">
        <v>9.6363538152972397E-8</v>
      </c>
      <c r="HH51" s="5">
        <v>1.6</v>
      </c>
      <c r="HI51" s="5">
        <v>0</v>
      </c>
      <c r="HJ51" s="5">
        <v>0</v>
      </c>
      <c r="HK51" s="71">
        <v>7.6448871560577693E-18</v>
      </c>
      <c r="HL51" s="5">
        <v>7.5485402108727202</v>
      </c>
      <c r="HM51" s="71">
        <v>9.7978473252630094E-5</v>
      </c>
      <c r="HN51" s="71">
        <v>9.7906926320001601E-5</v>
      </c>
      <c r="HO51" s="5">
        <v>0</v>
      </c>
      <c r="HP51" s="5">
        <v>9.5126200000000001</v>
      </c>
      <c r="HQ51" s="71">
        <v>9.7996000088862404E-5</v>
      </c>
      <c r="HR51" s="71">
        <v>9.7992904342952797E-5</v>
      </c>
      <c r="HS51" s="71">
        <v>9.7991089712756705E-5</v>
      </c>
      <c r="HT51" s="71">
        <v>9.7998466434497098E-5</v>
      </c>
      <c r="HU51" s="5">
        <v>2.58084873898681</v>
      </c>
      <c r="HV51" s="5">
        <v>0</v>
      </c>
      <c r="HW51" s="71">
        <v>9.7997258975468502E-5</v>
      </c>
      <c r="HX51" s="5">
        <v>0</v>
      </c>
      <c r="HY51" s="5">
        <v>0</v>
      </c>
      <c r="HZ51" s="71">
        <v>2.1277402460218002E-6</v>
      </c>
      <c r="IA51" s="71">
        <v>2.1277402460218002E-6</v>
      </c>
      <c r="IB51" s="71">
        <v>7.2320491817379198E-9</v>
      </c>
      <c r="IC51" s="71">
        <v>2.1277402460218002E-6</v>
      </c>
      <c r="ID51" s="71">
        <v>8.0911380706538694E-8</v>
      </c>
      <c r="IE51" s="71">
        <v>6.1489090263933095E-8</v>
      </c>
      <c r="IF51" s="71">
        <v>8.0911380706538694E-8</v>
      </c>
      <c r="IG51" s="5">
        <v>0.86600103853111998</v>
      </c>
      <c r="IH51" s="5">
        <v>0.45046871081800599</v>
      </c>
      <c r="II51" s="5">
        <v>11972</v>
      </c>
      <c r="IJ51" s="5">
        <v>8316</v>
      </c>
      <c r="IK51" s="5">
        <v>607</v>
      </c>
      <c r="IL51" s="5">
        <v>566</v>
      </c>
      <c r="IM51" s="5">
        <v>41</v>
      </c>
      <c r="IN51" s="5">
        <v>459</v>
      </c>
      <c r="IO51" s="5">
        <v>107</v>
      </c>
      <c r="IP51" s="5">
        <v>6</v>
      </c>
      <c r="IQ51" s="5">
        <v>813</v>
      </c>
      <c r="IR51" s="5">
        <v>7723</v>
      </c>
      <c r="IS51" s="5">
        <v>4457</v>
      </c>
      <c r="IT51" s="5">
        <v>1179</v>
      </c>
      <c r="IU51" s="5">
        <v>1173</v>
      </c>
      <c r="IV51" s="5">
        <v>4249</v>
      </c>
      <c r="IW51" s="5">
        <v>3806</v>
      </c>
      <c r="IX51" s="5">
        <v>3</v>
      </c>
      <c r="IY51" s="5">
        <v>1</v>
      </c>
      <c r="IZ51" s="5">
        <v>440</v>
      </c>
      <c r="JA51" s="5">
        <v>1.13937926178522E-2</v>
      </c>
      <c r="JB51" s="5">
        <v>8.7235822728437497E-4</v>
      </c>
      <c r="JC51" s="5">
        <v>1.13937926178522E-2</v>
      </c>
      <c r="JD51" s="5">
        <v>1.1372170430092801E-2</v>
      </c>
      <c r="JE51" s="5">
        <v>8.6951900153131503E-4</v>
      </c>
      <c r="JF51" s="5">
        <v>8.7235822728437497E-4</v>
      </c>
      <c r="JG51" s="5">
        <v>0</v>
      </c>
      <c r="JH51" s="5">
        <v>0</v>
      </c>
      <c r="JI51" s="5">
        <v>0</v>
      </c>
      <c r="JJ51" s="5">
        <v>0</v>
      </c>
      <c r="JK51" s="5">
        <v>0</v>
      </c>
      <c r="JL51" s="5">
        <v>0</v>
      </c>
      <c r="JM51" s="5">
        <v>0.15014486244997</v>
      </c>
      <c r="JN51" s="5">
        <v>0.15009475635724501</v>
      </c>
      <c r="JO51" s="5">
        <v>5.83493344088412E-2</v>
      </c>
      <c r="JP51" s="5">
        <v>5.83083486526947E-2</v>
      </c>
      <c r="JQ51" s="71">
        <v>-3.9837515156554302E-7</v>
      </c>
      <c r="JR51" s="71">
        <v>1.64932103210784E-7</v>
      </c>
      <c r="JS51" s="71">
        <v>5.63307254776327E-7</v>
      </c>
      <c r="JT51" s="71">
        <v>6.1717810195192201E-8</v>
      </c>
      <c r="JU51" s="71">
        <v>2.5753691609308299E-7</v>
      </c>
      <c r="JV51" s="71">
        <v>1.95819105897891E-7</v>
      </c>
      <c r="JW51" s="5">
        <v>1.5</v>
      </c>
      <c r="JX51" s="5">
        <v>6932054.6081833197</v>
      </c>
      <c r="JY51" s="5">
        <v>13776010.7507018</v>
      </c>
      <c r="JZ51" s="5">
        <v>7.85398163397448E-2</v>
      </c>
      <c r="KA51" s="5">
        <v>0.1125</v>
      </c>
      <c r="KB51" s="5" t="s">
        <v>318</v>
      </c>
      <c r="KC51" s="5">
        <v>0</v>
      </c>
      <c r="KD51" s="5" t="s">
        <v>602</v>
      </c>
      <c r="KF51" s="5" t="s">
        <v>603</v>
      </c>
      <c r="KG51" s="5" t="s">
        <v>525</v>
      </c>
      <c r="KH51" s="5" t="s">
        <v>320</v>
      </c>
      <c r="KI51" s="5">
        <v>3</v>
      </c>
      <c r="KL51" s="5">
        <v>1</v>
      </c>
      <c r="KM51" s="5">
        <v>1</v>
      </c>
      <c r="KP51" s="5">
        <v>3</v>
      </c>
      <c r="KW51" s="5" t="s">
        <v>321</v>
      </c>
      <c r="LB51" s="5">
        <v>1</v>
      </c>
      <c r="LC51" s="5" t="s">
        <v>318</v>
      </c>
      <c r="LD51" s="5" t="s">
        <v>322</v>
      </c>
      <c r="LE51" s="5">
        <v>0</v>
      </c>
      <c r="LF51" s="5">
        <v>1</v>
      </c>
      <c r="LG51" s="5">
        <v>1</v>
      </c>
    </row>
    <row r="52" spans="1:319" x14ac:dyDescent="0.2">
      <c r="A52" s="5" t="s">
        <v>528</v>
      </c>
      <c r="B52" s="73" t="s">
        <v>547</v>
      </c>
      <c r="C52" s="5" t="s">
        <v>529</v>
      </c>
      <c r="D52" s="5" t="s">
        <v>360</v>
      </c>
      <c r="E52" s="5">
        <v>166</v>
      </c>
      <c r="F52" s="73" t="s">
        <v>1032</v>
      </c>
      <c r="G52" s="29">
        <v>14017885.815585</v>
      </c>
      <c r="H52" s="29">
        <v>12553239.2798304</v>
      </c>
      <c r="I52" s="74">
        <v>14017885.815585</v>
      </c>
      <c r="J52" s="77">
        <v>44627.325694444444</v>
      </c>
      <c r="K52" s="29">
        <v>14017885.815585</v>
      </c>
      <c r="L52" s="5" t="s">
        <v>462</v>
      </c>
      <c r="M52" s="5">
        <v>1</v>
      </c>
      <c r="N52" s="5" t="s">
        <v>530</v>
      </c>
      <c r="O52" s="5" t="s">
        <v>530</v>
      </c>
      <c r="R52" s="5">
        <v>2447</v>
      </c>
      <c r="S52" s="5">
        <v>603</v>
      </c>
      <c r="U52" s="5">
        <v>0</v>
      </c>
      <c r="V52" s="5">
        <v>124.30744242668101</v>
      </c>
      <c r="W52" s="5">
        <v>0</v>
      </c>
      <c r="X52" s="5" t="s">
        <v>1662</v>
      </c>
      <c r="AG52" s="5">
        <v>0</v>
      </c>
      <c r="AH52" s="5">
        <v>0</v>
      </c>
      <c r="AL52" s="5">
        <v>2</v>
      </c>
      <c r="AM52" s="5">
        <v>7</v>
      </c>
      <c r="AU52" s="5">
        <v>18669</v>
      </c>
      <c r="AV52" s="5" t="b">
        <v>1</v>
      </c>
      <c r="AW52" s="5">
        <v>0</v>
      </c>
      <c r="AY52" s="5">
        <v>14017885.815585</v>
      </c>
      <c r="BA52" s="5">
        <v>14017885.815585</v>
      </c>
      <c r="BB52" s="5">
        <v>0</v>
      </c>
      <c r="BC52" s="5">
        <v>1.6312112592425401E-2</v>
      </c>
      <c r="BD52" s="5">
        <v>16558463.663797799</v>
      </c>
      <c r="BE52" s="5">
        <v>2540339.78226692</v>
      </c>
      <c r="BF52" s="5">
        <v>237.41363299571501</v>
      </c>
      <c r="BG52" s="5">
        <v>0.63600076998894295</v>
      </c>
      <c r="BH52" s="5">
        <v>0</v>
      </c>
      <c r="BI52" s="5">
        <v>72</v>
      </c>
      <c r="BJ52" s="5">
        <v>112</v>
      </c>
      <c r="BK52" s="5">
        <v>96</v>
      </c>
      <c r="BL52" s="5">
        <v>558</v>
      </c>
      <c r="BM52" s="5">
        <v>0</v>
      </c>
      <c r="BN52" s="5">
        <v>9</v>
      </c>
      <c r="BO52" s="5">
        <v>0</v>
      </c>
      <c r="BP52" s="5">
        <v>7719</v>
      </c>
      <c r="BQ52" s="5">
        <v>0</v>
      </c>
      <c r="BR52" s="5">
        <v>0</v>
      </c>
      <c r="BS52" s="5">
        <v>0</v>
      </c>
      <c r="BT52" s="5">
        <v>4245</v>
      </c>
      <c r="BU52" s="5">
        <v>2</v>
      </c>
      <c r="BV52" s="5">
        <v>44019</v>
      </c>
      <c r="BW52" s="5">
        <v>18499</v>
      </c>
      <c r="BX52" s="5">
        <v>249642</v>
      </c>
      <c r="BY52" s="5">
        <v>0</v>
      </c>
      <c r="BZ52" s="5">
        <v>5427</v>
      </c>
      <c r="CA52" s="5">
        <v>0</v>
      </c>
      <c r="CB52" s="5">
        <v>4654098</v>
      </c>
      <c r="CC52" s="5">
        <v>0</v>
      </c>
      <c r="CD52" s="5">
        <v>0</v>
      </c>
      <c r="CE52" s="5">
        <v>0</v>
      </c>
      <c r="CF52" s="5">
        <v>2559628</v>
      </c>
      <c r="CG52" s="5">
        <v>168</v>
      </c>
      <c r="CH52" s="5">
        <v>0</v>
      </c>
      <c r="CI52" s="5">
        <v>0</v>
      </c>
      <c r="CJ52" s="5">
        <v>18501</v>
      </c>
      <c r="CK52" s="5">
        <v>0</v>
      </c>
      <c r="CL52" s="5">
        <v>0</v>
      </c>
      <c r="CM52" s="5">
        <v>168</v>
      </c>
      <c r="CN52" s="5">
        <v>18501</v>
      </c>
      <c r="CO52" s="5" t="s">
        <v>622</v>
      </c>
      <c r="CQ52" s="5">
        <v>6943116.39094216</v>
      </c>
      <c r="CR52" s="5">
        <v>7074769.4246429</v>
      </c>
      <c r="CS52" s="5">
        <v>0</v>
      </c>
      <c r="CT52" s="5">
        <v>0</v>
      </c>
      <c r="CU52" s="5">
        <v>7.8035287115825998E-3</v>
      </c>
      <c r="CV52" s="5">
        <v>8.5085838808428797E-3</v>
      </c>
      <c r="CW52" s="5">
        <v>7.4427202638796697E-3</v>
      </c>
      <c r="CX52" s="5">
        <v>3.7187735437361502E-3</v>
      </c>
      <c r="CY52" s="5">
        <v>1.11614938076158E-2</v>
      </c>
      <c r="CZ52" s="5">
        <v>3.6080844770292601E-4</v>
      </c>
      <c r="DA52" s="5">
        <v>4.7898103371067204E-3</v>
      </c>
      <c r="DB52" s="5">
        <v>5.1506187848096496E-3</v>
      </c>
      <c r="DC52" s="5">
        <v>8278644.87796338</v>
      </c>
      <c r="DD52" s="5">
        <v>8279818.7858344903</v>
      </c>
      <c r="DE52" s="5">
        <v>1335528.4788512001</v>
      </c>
      <c r="DF52" s="5">
        <v>1204811.3034157199</v>
      </c>
      <c r="DG52" s="5">
        <v>279330.88314156799</v>
      </c>
      <c r="DH52" s="5">
        <v>269078.89704881603</v>
      </c>
      <c r="DI52" s="5">
        <v>548409.78019038495</v>
      </c>
      <c r="DJ52" s="5">
        <v>1040597.5957096301</v>
      </c>
      <c r="DK52" s="5">
        <v>932664.57883788599</v>
      </c>
      <c r="DL52" s="5">
        <v>1973262.17454752</v>
      </c>
      <c r="DM52" s="5">
        <v>6000</v>
      </c>
      <c r="DN52" s="5">
        <v>0</v>
      </c>
      <c r="DO52" s="5">
        <v>6000</v>
      </c>
      <c r="DP52" s="5">
        <v>9600</v>
      </c>
      <c r="DQ52" s="5">
        <v>3067.8275290215502</v>
      </c>
      <c r="DR52" s="5">
        <v>12667.827529021501</v>
      </c>
      <c r="DS52" s="5">
        <v>3.6648134927486499E-4</v>
      </c>
      <c r="DT52" s="5">
        <v>237.413266514366</v>
      </c>
      <c r="DU52" s="5">
        <v>237.41363299571501</v>
      </c>
      <c r="DV52" s="5">
        <v>3.6648134927486499E-4</v>
      </c>
      <c r="DW52" s="5">
        <v>237.413266514366</v>
      </c>
      <c r="DX52" s="5">
        <v>0</v>
      </c>
      <c r="DY52" s="5">
        <v>0</v>
      </c>
      <c r="DZ52" s="5">
        <v>0</v>
      </c>
      <c r="EA52" s="5">
        <v>0</v>
      </c>
      <c r="EB52" s="5">
        <v>0.63600076998894295</v>
      </c>
      <c r="EC52" s="5">
        <v>0</v>
      </c>
      <c r="ED52" s="5">
        <v>0.63600076998894295</v>
      </c>
      <c r="EE52" s="5">
        <v>0.63600076998894295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1.50485475813701</v>
      </c>
      <c r="EL52" s="5">
        <v>0.114824400772332</v>
      </c>
      <c r="EM52" s="71">
        <v>9.9999656998805893E-5</v>
      </c>
      <c r="EN52" s="71">
        <v>9.9987473676899004E-5</v>
      </c>
      <c r="EO52" s="71">
        <v>9.99909797322214E-5</v>
      </c>
      <c r="EP52" s="5">
        <v>9.1286104745821604</v>
      </c>
      <c r="EQ52" s="71">
        <v>9.9947134690073395E-5</v>
      </c>
      <c r="ER52" s="71">
        <v>9.99909797322214E-5</v>
      </c>
      <c r="ES52" s="71">
        <v>9.9996069460887599E-5</v>
      </c>
      <c r="ET52" s="5">
        <v>9.3307700050013302</v>
      </c>
      <c r="EU52" s="71">
        <v>9.9996069460887599E-5</v>
      </c>
      <c r="EV52" s="5">
        <v>0</v>
      </c>
      <c r="EW52" s="5">
        <v>0</v>
      </c>
      <c r="EX52" s="71">
        <v>9.9998120703104196E-5</v>
      </c>
      <c r="EY52" s="5">
        <v>2.5807700101225399</v>
      </c>
      <c r="EZ52" s="5">
        <v>0</v>
      </c>
      <c r="FA52" s="5">
        <v>0</v>
      </c>
      <c r="FB52" s="5">
        <v>0</v>
      </c>
      <c r="FC52" s="5">
        <v>0</v>
      </c>
      <c r="FD52" s="71">
        <v>1.76545375540904E-10</v>
      </c>
      <c r="FE52" s="71">
        <v>1.76545375540904E-10</v>
      </c>
      <c r="FF52" s="71">
        <v>2.3389734593592899E-11</v>
      </c>
      <c r="FG52" s="71">
        <v>1.76545375540904E-10</v>
      </c>
      <c r="FH52" s="71">
        <v>1.4224521560635101E-10</v>
      </c>
      <c r="FI52" s="71">
        <v>2.5431046157819902E-11</v>
      </c>
      <c r="FJ52" s="71">
        <v>1.4224521560635101E-10</v>
      </c>
      <c r="FK52" s="71">
        <v>8.7955875649470198E-7</v>
      </c>
      <c r="FL52" s="5">
        <v>0</v>
      </c>
      <c r="FM52" s="71">
        <v>-1.58497188010103E-9</v>
      </c>
      <c r="FN52" s="71">
        <v>1.3723734056044199E-9</v>
      </c>
      <c r="FO52" s="71">
        <v>2.9573452857054501E-9</v>
      </c>
      <c r="FP52" s="71">
        <v>-8.9113855759461205E-8</v>
      </c>
      <c r="FQ52" s="71">
        <v>9.95723295482697E-11</v>
      </c>
      <c r="FR52" s="71">
        <v>8.9213428089009501E-8</v>
      </c>
      <c r="FS52" s="5">
        <v>1.5</v>
      </c>
      <c r="FT52" s="5">
        <v>0.139626340159546</v>
      </c>
      <c r="FU52" s="5">
        <v>0.1125</v>
      </c>
      <c r="FV52" s="5">
        <v>1.50485475813701</v>
      </c>
      <c r="FW52" s="5">
        <v>0.114824400772332</v>
      </c>
      <c r="FX52" s="71">
        <v>9.9999656998805893E-5</v>
      </c>
      <c r="FY52" s="71">
        <v>9.9987755079910994E-5</v>
      </c>
      <c r="FZ52" s="5">
        <v>0.48697502281865401</v>
      </c>
      <c r="GA52" s="5">
        <v>0.159611945451898</v>
      </c>
      <c r="GB52" s="71">
        <v>9.9999214527635107E-5</v>
      </c>
      <c r="GC52" s="71">
        <v>9.9987755079910994E-5</v>
      </c>
      <c r="GD52" s="71">
        <v>9.9972133147147493E-5</v>
      </c>
      <c r="GE52" s="5">
        <v>9.6182149472935308</v>
      </c>
      <c r="GF52" s="71">
        <v>9.9972133147147493E-5</v>
      </c>
      <c r="GG52" s="71">
        <v>9.9673674713418497E-5</v>
      </c>
      <c r="GH52" s="71">
        <v>9.99937287070999E-5</v>
      </c>
      <c r="GI52" s="5">
        <v>3.24419419408926</v>
      </c>
      <c r="GJ52" s="71">
        <v>9.99937287070999E-5</v>
      </c>
      <c r="GK52" s="71">
        <v>9.9991357892598097E-5</v>
      </c>
      <c r="GL52" s="71">
        <v>9.9989153481416698E-5</v>
      </c>
      <c r="GM52" s="71">
        <v>9.9996311521077796E-5</v>
      </c>
      <c r="GN52" s="5">
        <v>1.5837187073288099</v>
      </c>
      <c r="GO52" s="5">
        <v>0</v>
      </c>
      <c r="GP52" s="71">
        <v>9.9995704080146894E-5</v>
      </c>
      <c r="GQ52" s="5">
        <v>0</v>
      </c>
      <c r="GR52" s="5">
        <v>0</v>
      </c>
      <c r="GS52" s="71">
        <v>1.7513342571995301E-7</v>
      </c>
      <c r="GT52" s="71">
        <v>1.7513342571995301E-7</v>
      </c>
      <c r="GU52" s="71">
        <v>9.1381302524951004E-10</v>
      </c>
      <c r="GV52" s="71">
        <v>1.7513342571995301E-7</v>
      </c>
      <c r="GW52" s="71">
        <v>1.33357438425463E-8</v>
      </c>
      <c r="GX52" s="71">
        <v>1.2326049070310301E-8</v>
      </c>
      <c r="GY52" s="71">
        <v>1.33357438425463E-8</v>
      </c>
      <c r="GZ52" s="5">
        <v>1.16218779357</v>
      </c>
      <c r="HA52" s="5">
        <v>0.425699252949158</v>
      </c>
      <c r="HB52" s="71">
        <v>-5.3787074285228301E-8</v>
      </c>
      <c r="HC52" s="71">
        <v>1.84543983593409E-9</v>
      </c>
      <c r="HD52" s="71">
        <v>5.5632514121162402E-8</v>
      </c>
      <c r="HE52" s="71">
        <v>-4.0706908843984799E-8</v>
      </c>
      <c r="HF52" s="71">
        <v>1.9592760913465802E-9</v>
      </c>
      <c r="HG52" s="71">
        <v>4.2666184935331399E-8</v>
      </c>
      <c r="HH52" s="5">
        <v>1.2</v>
      </c>
      <c r="HI52" s="5">
        <v>0.174532925199432</v>
      </c>
      <c r="HJ52" s="5">
        <v>1.2500000000000001E-2</v>
      </c>
      <c r="HK52" s="71">
        <v>9.99909797322214E-5</v>
      </c>
      <c r="HL52" s="5">
        <v>9.1286104745821604</v>
      </c>
      <c r="HM52" s="71">
        <v>9.9972133147147493E-5</v>
      </c>
      <c r="HN52" s="71">
        <v>9.99909797322214E-5</v>
      </c>
      <c r="HO52" s="71">
        <v>9.9996069460887599E-5</v>
      </c>
      <c r="HP52" s="5">
        <v>9.3307700050013302</v>
      </c>
      <c r="HQ52" s="71">
        <v>9.9996069460887599E-5</v>
      </c>
      <c r="HR52" s="71">
        <v>9.9991357892598097E-5</v>
      </c>
      <c r="HS52" s="71">
        <v>9.9989153481416698E-5</v>
      </c>
      <c r="HT52" s="71">
        <v>9.9998120703104196E-5</v>
      </c>
      <c r="HU52" s="5">
        <v>2.5807700101225399</v>
      </c>
      <c r="HV52" s="5">
        <v>0</v>
      </c>
      <c r="HW52" s="71">
        <v>9.9995704080146894E-5</v>
      </c>
      <c r="HX52" s="5">
        <v>0</v>
      </c>
      <c r="HY52" s="5">
        <v>0</v>
      </c>
      <c r="HZ52" s="71">
        <v>1.7513342571995301E-7</v>
      </c>
      <c r="IA52" s="71">
        <v>1.7513342571995301E-7</v>
      </c>
      <c r="IB52" s="71">
        <v>9.1381302524951004E-10</v>
      </c>
      <c r="IC52" s="71">
        <v>1.7513342571995301E-7</v>
      </c>
      <c r="ID52" s="71">
        <v>1.33357438425463E-8</v>
      </c>
      <c r="IE52" s="71">
        <v>1.2326049070310301E-8</v>
      </c>
      <c r="IF52" s="71">
        <v>1.33357438425463E-8</v>
      </c>
      <c r="IG52" s="5">
        <v>1.16218779357</v>
      </c>
      <c r="IH52" s="5">
        <v>0.425699252949158</v>
      </c>
      <c r="II52" s="5">
        <v>11977</v>
      </c>
      <c r="IJ52" s="5">
        <v>8316</v>
      </c>
      <c r="IK52" s="5">
        <v>603</v>
      </c>
      <c r="IL52" s="5">
        <v>566</v>
      </c>
      <c r="IM52" s="5">
        <v>37</v>
      </c>
      <c r="IN52" s="5">
        <v>459</v>
      </c>
      <c r="IO52" s="5">
        <v>107</v>
      </c>
      <c r="IP52" s="5">
        <v>6</v>
      </c>
      <c r="IQ52" s="5">
        <v>813</v>
      </c>
      <c r="IR52" s="5">
        <v>7728</v>
      </c>
      <c r="IS52" s="5">
        <v>4460</v>
      </c>
      <c r="IT52" s="5">
        <v>1200</v>
      </c>
      <c r="IU52" s="5">
        <v>1194</v>
      </c>
      <c r="IV52" s="5">
        <v>4249</v>
      </c>
      <c r="IW52" s="5">
        <v>3806</v>
      </c>
      <c r="IX52" s="5">
        <v>3</v>
      </c>
      <c r="IY52" s="5">
        <v>1</v>
      </c>
      <c r="IZ52" s="5">
        <v>440</v>
      </c>
      <c r="JA52" s="5">
        <v>1.13142466519349E-2</v>
      </c>
      <c r="JB52" s="5">
        <v>1.98519203070568E-3</v>
      </c>
      <c r="JC52" s="5">
        <v>1.1297185298133099E-2</v>
      </c>
      <c r="JD52" s="5">
        <v>1.13142466519349E-2</v>
      </c>
      <c r="JE52" s="5">
        <v>1.98519203070568E-3</v>
      </c>
      <c r="JF52" s="5">
        <v>1.1577608538657601E-3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0.129413172151263</v>
      </c>
      <c r="JN52" s="5">
        <v>0.12929368173980199</v>
      </c>
      <c r="JO52" s="5">
        <v>5.8660523926171597E-2</v>
      </c>
      <c r="JP52" s="5">
        <v>5.8741249213257497E-2</v>
      </c>
      <c r="JQ52" s="71">
        <v>-5.53720461653293E-8</v>
      </c>
      <c r="JR52" s="71">
        <v>3.2178132415385101E-9</v>
      </c>
      <c r="JS52" s="71">
        <v>5.8589859406867897E-8</v>
      </c>
      <c r="JT52" s="71">
        <v>-1.2982076460344599E-7</v>
      </c>
      <c r="JU52" s="71">
        <v>2.05884842089485E-9</v>
      </c>
      <c r="JV52" s="71">
        <v>1.3187961302434001E-7</v>
      </c>
      <c r="JW52" s="5">
        <v>1.5</v>
      </c>
      <c r="JX52" s="5">
        <v>7045872.9029788598</v>
      </c>
      <c r="JY52" s="5">
        <v>13988989.293920999</v>
      </c>
      <c r="JZ52" s="5">
        <v>0.139626340159546</v>
      </c>
      <c r="KA52" s="5">
        <v>0.1125</v>
      </c>
      <c r="KB52" s="5" t="s">
        <v>318</v>
      </c>
      <c r="KC52" s="5">
        <v>0</v>
      </c>
      <c r="KD52" s="5" t="s">
        <v>1663</v>
      </c>
      <c r="KF52" s="5" t="s">
        <v>1664</v>
      </c>
      <c r="KG52" s="5" t="s">
        <v>525</v>
      </c>
      <c r="KH52" s="5" t="s">
        <v>320</v>
      </c>
      <c r="KI52" s="5">
        <v>3</v>
      </c>
      <c r="KL52" s="5">
        <v>1</v>
      </c>
      <c r="KM52" s="5">
        <v>1</v>
      </c>
      <c r="KP52" s="5">
        <v>3</v>
      </c>
      <c r="KW52" s="5" t="s">
        <v>321</v>
      </c>
      <c r="LB52" s="5">
        <v>1</v>
      </c>
      <c r="LC52" s="5" t="s">
        <v>318</v>
      </c>
      <c r="LD52" s="5" t="s">
        <v>322</v>
      </c>
      <c r="LE52" s="5">
        <v>0</v>
      </c>
      <c r="LF52" s="5">
        <v>1</v>
      </c>
      <c r="LG52" s="5">
        <v>1</v>
      </c>
    </row>
    <row r="53" spans="1:319" x14ac:dyDescent="0.2">
      <c r="A53" s="5" t="s">
        <v>528</v>
      </c>
      <c r="B53" s="73" t="s">
        <v>547</v>
      </c>
      <c r="C53" s="5" t="s">
        <v>529</v>
      </c>
      <c r="D53" s="5" t="s">
        <v>361</v>
      </c>
      <c r="E53" s="5">
        <v>2</v>
      </c>
      <c r="F53" s="73" t="s">
        <v>1033</v>
      </c>
      <c r="G53" s="29">
        <v>403369.65970463399</v>
      </c>
      <c r="H53" s="29">
        <v>204293.57418407101</v>
      </c>
      <c r="I53" s="74">
        <v>403369.65970463399</v>
      </c>
      <c r="J53" s="77">
        <v>44645.298611111109</v>
      </c>
      <c r="K53" s="29">
        <v>403369.65970463399</v>
      </c>
      <c r="L53" s="5" t="s">
        <v>462</v>
      </c>
      <c r="M53" s="5">
        <v>1</v>
      </c>
      <c r="N53" s="5" t="s">
        <v>530</v>
      </c>
      <c r="O53" s="5" t="s">
        <v>530</v>
      </c>
      <c r="R53" s="5">
        <v>11807</v>
      </c>
      <c r="S53" s="5">
        <v>2501</v>
      </c>
      <c r="U53" s="5">
        <v>0</v>
      </c>
      <c r="V53" s="5">
        <v>466.11061024665798</v>
      </c>
      <c r="W53" s="5">
        <v>0</v>
      </c>
      <c r="X53" s="5" t="s">
        <v>1203</v>
      </c>
      <c r="AG53" s="5">
        <v>0</v>
      </c>
      <c r="AH53" s="5">
        <v>0</v>
      </c>
      <c r="AL53" s="5">
        <v>1</v>
      </c>
      <c r="AM53" s="5">
        <v>12</v>
      </c>
      <c r="AU53" s="5">
        <v>26349</v>
      </c>
      <c r="AV53" s="5" t="b">
        <v>1</v>
      </c>
      <c r="AW53" s="5">
        <v>0</v>
      </c>
      <c r="AY53" s="5">
        <v>403369.65970463399</v>
      </c>
      <c r="BA53" s="5">
        <v>403369.65970463399</v>
      </c>
      <c r="BB53" s="5">
        <v>0</v>
      </c>
      <c r="BC53" s="5">
        <v>0.69133165234470695</v>
      </c>
      <c r="BD53" s="5">
        <v>502943.70437672798</v>
      </c>
      <c r="BE53" s="5">
        <v>99469.1922961112</v>
      </c>
      <c r="BF53" s="5">
        <v>99.059924043762706</v>
      </c>
      <c r="BG53" s="5">
        <v>5.1011202866454397</v>
      </c>
      <c r="BH53" s="5">
        <v>0</v>
      </c>
      <c r="BI53" s="5">
        <v>0</v>
      </c>
      <c r="BJ53" s="5">
        <v>0</v>
      </c>
      <c r="BK53" s="5">
        <v>67</v>
      </c>
      <c r="BL53" s="5">
        <v>368</v>
      </c>
      <c r="BM53" s="5">
        <v>10</v>
      </c>
      <c r="BN53" s="5">
        <v>19</v>
      </c>
      <c r="BO53" s="5">
        <v>229</v>
      </c>
      <c r="BP53" s="5">
        <v>9972</v>
      </c>
      <c r="BQ53" s="5">
        <v>0</v>
      </c>
      <c r="BR53" s="5">
        <v>0</v>
      </c>
      <c r="BS53" s="5">
        <v>48</v>
      </c>
      <c r="BT53" s="5">
        <v>4897</v>
      </c>
      <c r="BU53" s="5">
        <v>0</v>
      </c>
      <c r="BV53" s="5">
        <v>167526</v>
      </c>
      <c r="BW53" s="5">
        <v>27</v>
      </c>
      <c r="BX53" s="5">
        <v>752659</v>
      </c>
      <c r="BY53" s="5">
        <v>2573</v>
      </c>
      <c r="BZ53" s="5">
        <v>595186</v>
      </c>
      <c r="CA53" s="5">
        <v>15864</v>
      </c>
      <c r="CB53" s="5">
        <v>24391087</v>
      </c>
      <c r="CC53" s="5">
        <v>6</v>
      </c>
      <c r="CD53" s="5">
        <v>120022</v>
      </c>
      <c r="CE53" s="5">
        <v>7525</v>
      </c>
      <c r="CF53" s="5">
        <v>12126275</v>
      </c>
      <c r="CG53" s="5">
        <v>67</v>
      </c>
      <c r="CH53" s="5">
        <v>239</v>
      </c>
      <c r="CI53" s="5">
        <v>48</v>
      </c>
      <c r="CJ53" s="5">
        <v>27</v>
      </c>
      <c r="CK53" s="5">
        <v>18437</v>
      </c>
      <c r="CL53" s="5">
        <v>7531</v>
      </c>
      <c r="CM53" s="5">
        <v>354</v>
      </c>
      <c r="CN53" s="5">
        <v>25995</v>
      </c>
      <c r="CO53" s="5" t="s">
        <v>1204</v>
      </c>
      <c r="CP53" s="5">
        <v>401981.44902049401</v>
      </c>
      <c r="CQ53" s="5">
        <v>201359.69891800699</v>
      </c>
      <c r="CR53" s="5">
        <v>202009.960786626</v>
      </c>
      <c r="CS53" s="5">
        <v>0</v>
      </c>
      <c r="CT53" s="5">
        <v>0</v>
      </c>
      <c r="CU53" s="5">
        <v>1.8084994846838499E-2</v>
      </c>
      <c r="CV53" s="5">
        <v>0.67324665749786805</v>
      </c>
      <c r="CW53" s="5">
        <v>7.4640113323259996E-3</v>
      </c>
      <c r="CX53" s="5">
        <v>0.47087589497022198</v>
      </c>
      <c r="CY53" s="5">
        <v>0.47833990630254802</v>
      </c>
      <c r="CZ53" s="5">
        <v>1.0620983514512501E-2</v>
      </c>
      <c r="DA53" s="5">
        <v>0.20237076252764499</v>
      </c>
      <c r="DB53" s="5">
        <v>0.21299174604215801</v>
      </c>
      <c r="DC53" s="5">
        <v>251637.072374754</v>
      </c>
      <c r="DD53" s="5">
        <v>251306.63200197299</v>
      </c>
      <c r="DE53" s="5">
        <v>50189.5800156771</v>
      </c>
      <c r="DF53" s="5">
        <v>49279.612280434099</v>
      </c>
      <c r="DG53" s="5">
        <v>49603.7466824441</v>
      </c>
      <c r="DH53" s="5">
        <v>49028.781279601499</v>
      </c>
      <c r="DI53" s="5">
        <v>98632.527962045599</v>
      </c>
      <c r="DJ53" s="5">
        <v>250.83333323299999</v>
      </c>
      <c r="DK53" s="5">
        <v>250.77702242401199</v>
      </c>
      <c r="DL53" s="5">
        <v>501.61035565701201</v>
      </c>
      <c r="DM53" s="5">
        <v>0</v>
      </c>
      <c r="DN53" s="5">
        <v>0</v>
      </c>
      <c r="DO53" s="5">
        <v>0</v>
      </c>
      <c r="DP53" s="5">
        <v>335</v>
      </c>
      <c r="DQ53" s="5">
        <v>5.3978408636545301E-2</v>
      </c>
      <c r="DR53" s="5">
        <v>335.053978408636</v>
      </c>
      <c r="DS53" s="5">
        <v>82.975356075196203</v>
      </c>
      <c r="DT53" s="5">
        <v>16.0845679685665</v>
      </c>
      <c r="DU53" s="5">
        <v>74.422738917813106</v>
      </c>
      <c r="DV53" s="5">
        <v>59.075356075196197</v>
      </c>
      <c r="DW53" s="5">
        <v>15.3473828426169</v>
      </c>
      <c r="DX53" s="5">
        <v>23.9</v>
      </c>
      <c r="DY53" s="5">
        <v>0.73718512594962005</v>
      </c>
      <c r="DZ53" s="5">
        <v>24.6371851259496</v>
      </c>
      <c r="EA53" s="5">
        <v>4.8</v>
      </c>
      <c r="EB53" s="5">
        <v>0.30112028664544299</v>
      </c>
      <c r="EC53" s="5">
        <v>0</v>
      </c>
      <c r="ED53" s="71">
        <v>7.3446631557053801E-7</v>
      </c>
      <c r="EE53" s="71">
        <v>7.3446631557053801E-7</v>
      </c>
      <c r="EF53" s="5">
        <v>4.8</v>
      </c>
      <c r="EG53" s="5">
        <v>0.301119552179128</v>
      </c>
      <c r="EH53" s="5">
        <v>5.1011195521791199</v>
      </c>
      <c r="EI53" s="5">
        <v>0</v>
      </c>
      <c r="EJ53" s="5">
        <v>0</v>
      </c>
      <c r="EK53" s="5">
        <v>0.368374351678599</v>
      </c>
      <c r="EL53" s="5">
        <v>0.167824601364578</v>
      </c>
      <c r="EM53" s="71">
        <v>9.9995262455854203E-5</v>
      </c>
      <c r="EN53" s="5">
        <v>0</v>
      </c>
      <c r="EO53" s="71">
        <v>3.6445558681893598E-20</v>
      </c>
      <c r="EP53" s="5">
        <v>11.283340687400001</v>
      </c>
      <c r="EQ53" s="71">
        <v>9.8136484765753903E-5</v>
      </c>
      <c r="ER53" s="71">
        <v>9.9760565712259095E-5</v>
      </c>
      <c r="ES53" s="5">
        <v>0</v>
      </c>
      <c r="ET53" s="5">
        <v>5.6099998856999997</v>
      </c>
      <c r="EU53" s="71">
        <v>9.9910063241170896E-5</v>
      </c>
      <c r="EV53" s="71">
        <v>9.9796781709127202E-5</v>
      </c>
      <c r="EW53" s="71">
        <v>9.9883552217683302E-5</v>
      </c>
      <c r="EX53" s="71">
        <v>9.9862694619590105E-5</v>
      </c>
      <c r="EY53" s="5">
        <v>0.41676662902587103</v>
      </c>
      <c r="EZ53" s="71">
        <v>9.9917764011525607E-5</v>
      </c>
      <c r="FA53" s="71">
        <v>9.9962525871077901E-5</v>
      </c>
      <c r="FB53" s="71">
        <v>9.5010976906451106E-5</v>
      </c>
      <c r="FC53" s="5">
        <v>0</v>
      </c>
      <c r="FD53" s="71">
        <v>4.1116637428117997E-8</v>
      </c>
      <c r="FE53" s="71">
        <v>4.1116637428117997E-8</v>
      </c>
      <c r="FF53" s="71">
        <v>7.1792889688726495E-10</v>
      </c>
      <c r="FG53" s="71">
        <v>4.1116637428117997E-8</v>
      </c>
      <c r="FH53" s="71">
        <v>4.6179042811900201E-9</v>
      </c>
      <c r="FI53" s="71">
        <v>1.83291515298833E-9</v>
      </c>
      <c r="FJ53" s="71">
        <v>4.6179042811900201E-9</v>
      </c>
      <c r="FK53" s="5">
        <v>6.3101035227351096E-2</v>
      </c>
      <c r="FL53" s="5">
        <v>0</v>
      </c>
      <c r="FM53" s="71">
        <v>-1.23071297974247E-7</v>
      </c>
      <c r="FN53" s="71">
        <v>2.1902521254419099E-9</v>
      </c>
      <c r="FO53" s="71">
        <v>1.25261550099688E-7</v>
      </c>
      <c r="FP53" s="71">
        <v>-2.5171105005239601E-8</v>
      </c>
      <c r="FQ53" s="71">
        <v>3.2198515509249797E-8</v>
      </c>
      <c r="FR53" s="71">
        <v>5.7369620514489402E-8</v>
      </c>
      <c r="FS53" s="5">
        <v>1.07</v>
      </c>
      <c r="FT53" s="5">
        <v>0</v>
      </c>
      <c r="FU53" s="5">
        <v>0</v>
      </c>
      <c r="FV53" s="5">
        <v>0.368374351678599</v>
      </c>
      <c r="FW53" s="5">
        <v>0.167824601364578</v>
      </c>
      <c r="FX53" s="71">
        <v>9.9995656563267506E-5</v>
      </c>
      <c r="FY53" s="71">
        <v>9.9976769916132401E-5</v>
      </c>
      <c r="FZ53" s="5">
        <v>1.23949078428693</v>
      </c>
      <c r="GA53" s="5">
        <v>0.17037591164795801</v>
      </c>
      <c r="GB53" s="71">
        <v>9.9995656563267506E-5</v>
      </c>
      <c r="GC53" s="71">
        <v>9.9976769916132401E-5</v>
      </c>
      <c r="GD53" s="71">
        <v>5.32987851303513E-18</v>
      </c>
      <c r="GE53" s="5">
        <v>3.8088658263549999</v>
      </c>
      <c r="GF53" s="71">
        <v>9.8963449471634006E-5</v>
      </c>
      <c r="GG53" s="71">
        <v>9.9837315628903398E-5</v>
      </c>
      <c r="GH53" s="5">
        <v>0</v>
      </c>
      <c r="GI53" s="5">
        <v>3.89323389084878</v>
      </c>
      <c r="GJ53" s="71">
        <v>9.9911612087888403E-5</v>
      </c>
      <c r="GK53" s="71">
        <v>9.9804490070853902E-5</v>
      </c>
      <c r="GL53" s="71">
        <v>9.9819550912094699E-5</v>
      </c>
      <c r="GM53" s="71">
        <v>9.9379201293103806E-5</v>
      </c>
      <c r="GN53" s="5">
        <v>0.41676666641524301</v>
      </c>
      <c r="GO53" s="71">
        <v>9.9999915242954195E-5</v>
      </c>
      <c r="GP53" s="71">
        <v>9.9958999493443502E-5</v>
      </c>
      <c r="GQ53" s="71">
        <v>9.4903653876876604E-5</v>
      </c>
      <c r="GR53" s="5">
        <v>0</v>
      </c>
      <c r="GS53" s="5">
        <v>1.06794262714943E-2</v>
      </c>
      <c r="GT53" s="5">
        <v>2.93784341788122E-3</v>
      </c>
      <c r="GU53" s="71">
        <v>3.1372369900528602E-7</v>
      </c>
      <c r="GV53" s="5">
        <v>2.93784341788122E-3</v>
      </c>
      <c r="GW53" s="5">
        <v>1.06794262714943E-2</v>
      </c>
      <c r="GX53" s="71">
        <v>7.3569531244821399E-7</v>
      </c>
      <c r="GY53" s="5">
        <v>1.06794262714943E-2</v>
      </c>
      <c r="GZ53" s="5">
        <v>3.6875445284341897E-2</v>
      </c>
      <c r="HA53" s="71">
        <v>1.4317125267560001E-6</v>
      </c>
      <c r="HB53" s="71">
        <v>-2.2877948383201501E-6</v>
      </c>
      <c r="HC53" s="71">
        <v>7.0327156491487495E-8</v>
      </c>
      <c r="HD53" s="71">
        <v>2.35812199481164E-6</v>
      </c>
      <c r="HE53" s="71">
        <v>-4.5156269830198398E-6</v>
      </c>
      <c r="HF53" s="71">
        <v>5.6744187944151904E-7</v>
      </c>
      <c r="HG53" s="71">
        <v>5.0830688624613598E-6</v>
      </c>
      <c r="HH53" s="5">
        <v>5</v>
      </c>
      <c r="HI53" s="5">
        <v>0.174532925199432</v>
      </c>
      <c r="HJ53" s="5">
        <v>0.104999999999999</v>
      </c>
      <c r="HK53" s="71">
        <v>5.32987851303513E-18</v>
      </c>
      <c r="HL53" s="5">
        <v>11.283340687400001</v>
      </c>
      <c r="HM53" s="71">
        <v>9.8963449471634006E-5</v>
      </c>
      <c r="HN53" s="71">
        <v>9.9837315628903398E-5</v>
      </c>
      <c r="HO53" s="5">
        <v>0</v>
      </c>
      <c r="HP53" s="5">
        <v>5.6099998856999997</v>
      </c>
      <c r="HQ53" s="71">
        <v>9.9911612087888403E-5</v>
      </c>
      <c r="HR53" s="71">
        <v>9.9804490070853902E-5</v>
      </c>
      <c r="HS53" s="71">
        <v>9.9883552217683302E-5</v>
      </c>
      <c r="HT53" s="71">
        <v>9.9862694619590105E-5</v>
      </c>
      <c r="HU53" s="5">
        <v>0.41676662902587103</v>
      </c>
      <c r="HV53" s="71">
        <v>9.9999915242954195E-5</v>
      </c>
      <c r="HW53" s="71">
        <v>9.9962525871077901E-5</v>
      </c>
      <c r="HX53" s="71">
        <v>9.5010976906451106E-5</v>
      </c>
      <c r="HY53" s="5">
        <v>0</v>
      </c>
      <c r="HZ53" s="5">
        <v>1.06794262714943E-2</v>
      </c>
      <c r="IA53" s="5">
        <v>2.93784341788122E-3</v>
      </c>
      <c r="IB53" s="71">
        <v>3.1372369900528602E-7</v>
      </c>
      <c r="IC53" s="5">
        <v>2.93784341788122E-3</v>
      </c>
      <c r="ID53" s="5">
        <v>1.06794262714943E-2</v>
      </c>
      <c r="IE53" s="71">
        <v>7.3569531244821399E-7</v>
      </c>
      <c r="IF53" s="5">
        <v>1.06794262714943E-2</v>
      </c>
      <c r="IG53" s="5">
        <v>6.3101035227351096E-2</v>
      </c>
      <c r="IH53" s="71">
        <v>1.4317125267560001E-6</v>
      </c>
      <c r="II53" s="5">
        <v>14888</v>
      </c>
      <c r="IJ53" s="5">
        <v>8718</v>
      </c>
      <c r="IK53" s="5">
        <v>2501</v>
      </c>
      <c r="IL53" s="5">
        <v>2318</v>
      </c>
      <c r="IM53" s="5">
        <v>183</v>
      </c>
      <c r="IN53" s="5">
        <v>1218</v>
      </c>
      <c r="IO53" s="5">
        <v>1100</v>
      </c>
      <c r="IP53" s="5">
        <v>0</v>
      </c>
      <c r="IQ53" s="5">
        <v>368</v>
      </c>
      <c r="IR53" s="5">
        <v>9991</v>
      </c>
      <c r="IS53" s="5">
        <v>5816</v>
      </c>
      <c r="IT53" s="5">
        <v>107</v>
      </c>
      <c r="IU53" s="5">
        <v>107</v>
      </c>
      <c r="IV53" s="5">
        <v>4897</v>
      </c>
      <c r="IW53" s="5">
        <v>4866</v>
      </c>
      <c r="IX53" s="5">
        <v>26</v>
      </c>
      <c r="IY53" s="5">
        <v>0</v>
      </c>
      <c r="IZ53" s="5">
        <v>5</v>
      </c>
      <c r="JA53" s="5">
        <v>1.43376810243012E-4</v>
      </c>
      <c r="JB53" s="71">
        <v>5.1865317957755501E-5</v>
      </c>
      <c r="JC53" s="5">
        <v>1.43376810243012E-4</v>
      </c>
      <c r="JD53" s="5">
        <v>1.3475266757723099E-4</v>
      </c>
      <c r="JE53" s="71">
        <v>5.1865317957755501E-5</v>
      </c>
      <c r="JF53" s="71">
        <v>4.32529712370843E-5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2.89053607211573E-3</v>
      </c>
      <c r="JN53" s="5">
        <v>2.8905932897246201E-3</v>
      </c>
      <c r="JO53" s="5">
        <v>6.8357319052426795E-4</v>
      </c>
      <c r="JP53" s="5">
        <v>6.8250117846740705E-4</v>
      </c>
      <c r="JQ53" s="71">
        <v>-2.4108661362943999E-6</v>
      </c>
      <c r="JR53" s="71">
        <v>7.2517408616929404E-8</v>
      </c>
      <c r="JS53" s="71">
        <v>2.48338354491132E-6</v>
      </c>
      <c r="JT53" s="71">
        <v>-4.5407980880250803E-6</v>
      </c>
      <c r="JU53" s="71">
        <v>5.9964039495076901E-7</v>
      </c>
      <c r="JV53" s="71">
        <v>5.1404384829758501E-6</v>
      </c>
      <c r="JW53" s="5">
        <v>1.07</v>
      </c>
      <c r="JX53" s="5">
        <v>200430.25119716799</v>
      </c>
      <c r="JY53" s="5">
        <v>401789.95011517598</v>
      </c>
      <c r="JZ53" s="5">
        <v>0</v>
      </c>
      <c r="KA53" s="5">
        <v>0</v>
      </c>
      <c r="KB53" s="5" t="s">
        <v>318</v>
      </c>
      <c r="KC53" s="5">
        <v>0</v>
      </c>
      <c r="KD53" s="5" t="s">
        <v>1205</v>
      </c>
      <c r="KF53" s="5" t="s">
        <v>1206</v>
      </c>
      <c r="KG53" s="5" t="s">
        <v>525</v>
      </c>
      <c r="KH53" s="5" t="s">
        <v>320</v>
      </c>
      <c r="KI53" s="5">
        <v>12</v>
      </c>
      <c r="KL53" s="5">
        <v>1</v>
      </c>
      <c r="KM53" s="5">
        <v>1</v>
      </c>
      <c r="KP53" s="5">
        <v>3</v>
      </c>
      <c r="KW53" s="5" t="s">
        <v>321</v>
      </c>
      <c r="LB53" s="5">
        <v>1</v>
      </c>
      <c r="LC53" s="5" t="s">
        <v>318</v>
      </c>
      <c r="LD53" s="5" t="s">
        <v>322</v>
      </c>
      <c r="LE53" s="5">
        <v>0</v>
      </c>
      <c r="LF53" s="5">
        <v>1</v>
      </c>
      <c r="LG53" s="5">
        <v>1</v>
      </c>
    </row>
    <row r="54" spans="1:319" x14ac:dyDescent="0.2">
      <c r="A54" s="5" t="s">
        <v>528</v>
      </c>
      <c r="B54" s="73" t="s">
        <v>547</v>
      </c>
      <c r="C54" s="5" t="s">
        <v>529</v>
      </c>
      <c r="D54" s="5" t="s">
        <v>361</v>
      </c>
      <c r="E54" s="5">
        <v>6</v>
      </c>
      <c r="F54" s="73" t="s">
        <v>1034</v>
      </c>
      <c r="G54" s="29">
        <v>355710.94404348702</v>
      </c>
      <c r="H54" s="29">
        <v>142945.03314396099</v>
      </c>
      <c r="I54" s="74">
        <v>355710.94404348702</v>
      </c>
      <c r="J54" s="77">
        <v>44645.690972222219</v>
      </c>
      <c r="K54" s="29">
        <v>355710.94404348702</v>
      </c>
      <c r="L54" s="5" t="s">
        <v>462</v>
      </c>
      <c r="M54" s="5">
        <v>1</v>
      </c>
      <c r="N54" s="5" t="s">
        <v>530</v>
      </c>
      <c r="O54" s="5" t="s">
        <v>530</v>
      </c>
      <c r="R54" s="5">
        <v>11810</v>
      </c>
      <c r="S54" s="5">
        <v>2501</v>
      </c>
      <c r="U54" s="5">
        <v>0</v>
      </c>
      <c r="V54" s="5">
        <v>443.63240098953202</v>
      </c>
      <c r="W54" s="5">
        <v>0</v>
      </c>
      <c r="X54" s="5" t="s">
        <v>1210</v>
      </c>
      <c r="AG54" s="5">
        <v>0</v>
      </c>
      <c r="AH54" s="5">
        <v>0</v>
      </c>
      <c r="AL54" s="5">
        <v>1</v>
      </c>
      <c r="AM54" s="5">
        <v>10</v>
      </c>
      <c r="AU54" s="5">
        <v>21609</v>
      </c>
      <c r="AV54" s="5" t="b">
        <v>1</v>
      </c>
      <c r="AW54" s="5">
        <v>0</v>
      </c>
      <c r="AY54" s="5">
        <v>355710.94404348702</v>
      </c>
      <c r="BA54" s="5">
        <v>355710.94404348702</v>
      </c>
      <c r="BB54" s="5">
        <v>0</v>
      </c>
      <c r="BC54" s="5">
        <v>5.9766074700513299</v>
      </c>
      <c r="BD54" s="5">
        <v>427186.90809058002</v>
      </c>
      <c r="BE54" s="5">
        <v>71437.918209847805</v>
      </c>
      <c r="BF54" s="5">
        <v>26.9976604722007</v>
      </c>
      <c r="BG54" s="5">
        <v>5.07156930356608</v>
      </c>
      <c r="BH54" s="5">
        <v>0</v>
      </c>
      <c r="BI54" s="5">
        <v>0</v>
      </c>
      <c r="BJ54" s="5">
        <v>0</v>
      </c>
      <c r="BK54" s="5">
        <v>115</v>
      </c>
      <c r="BL54" s="5">
        <v>368</v>
      </c>
      <c r="BM54" s="5">
        <v>8</v>
      </c>
      <c r="BN54" s="5">
        <v>15</v>
      </c>
      <c r="BO54" s="5">
        <v>255</v>
      </c>
      <c r="BP54" s="5">
        <v>9982</v>
      </c>
      <c r="BQ54" s="5">
        <v>0</v>
      </c>
      <c r="BR54" s="5">
        <v>0</v>
      </c>
      <c r="BS54" s="5">
        <v>49</v>
      </c>
      <c r="BT54" s="5">
        <v>4897</v>
      </c>
      <c r="BU54" s="5">
        <v>0</v>
      </c>
      <c r="BV54" s="5">
        <v>287541</v>
      </c>
      <c r="BW54" s="5">
        <v>7</v>
      </c>
      <c r="BX54" s="5">
        <v>632644</v>
      </c>
      <c r="BY54" s="5">
        <v>159</v>
      </c>
      <c r="BZ54" s="5">
        <v>655188</v>
      </c>
      <c r="CA54" s="5">
        <v>17289</v>
      </c>
      <c r="CB54" s="5">
        <v>24346091</v>
      </c>
      <c r="CC54" s="5">
        <v>0</v>
      </c>
      <c r="CD54" s="5">
        <v>122521</v>
      </c>
      <c r="CE54" s="5">
        <v>3727</v>
      </c>
      <c r="CF54" s="5">
        <v>12123776</v>
      </c>
      <c r="CG54" s="5">
        <v>115</v>
      </c>
      <c r="CH54" s="5">
        <v>263</v>
      </c>
      <c r="CI54" s="5">
        <v>49</v>
      </c>
      <c r="CJ54" s="5">
        <v>7</v>
      </c>
      <c r="CK54" s="5">
        <v>17448</v>
      </c>
      <c r="CL54" s="5">
        <v>3727</v>
      </c>
      <c r="CM54" s="5">
        <v>427</v>
      </c>
      <c r="CN54" s="5">
        <v>21182</v>
      </c>
      <c r="CO54" s="5" t="s">
        <v>1211</v>
      </c>
      <c r="CP54" s="5">
        <v>353366.01045367803</v>
      </c>
      <c r="CQ54" s="5">
        <v>177495.05042105101</v>
      </c>
      <c r="CR54" s="5">
        <v>178215.89362243601</v>
      </c>
      <c r="CS54" s="5">
        <v>0</v>
      </c>
      <c r="CT54" s="5">
        <v>0</v>
      </c>
      <c r="CU54" s="5">
        <v>4.5050967469587998E-2</v>
      </c>
      <c r="CV54" s="5">
        <v>5.9315565025817403</v>
      </c>
      <c r="CW54" s="5">
        <v>2.0356228030027599E-2</v>
      </c>
      <c r="CX54" s="5">
        <v>0.29183393053722001</v>
      </c>
      <c r="CY54" s="5">
        <v>0.31219015856724802</v>
      </c>
      <c r="CZ54" s="5">
        <v>2.4694739439560399E-2</v>
      </c>
      <c r="DA54" s="5">
        <v>5.6397225720445201</v>
      </c>
      <c r="DB54" s="5">
        <v>5.6644173114840797</v>
      </c>
      <c r="DC54" s="5">
        <v>213726.66062768199</v>
      </c>
      <c r="DD54" s="5">
        <v>213460.247462898</v>
      </c>
      <c r="DE54" s="5">
        <v>36200.365155663501</v>
      </c>
      <c r="DF54" s="5">
        <v>35237.553054184202</v>
      </c>
      <c r="DG54" s="5">
        <v>35414.531822414501</v>
      </c>
      <c r="DH54" s="5">
        <v>35026.744377739204</v>
      </c>
      <c r="DI54" s="5">
        <v>70441.276200153807</v>
      </c>
      <c r="DJ54" s="5">
        <v>210.83333324899999</v>
      </c>
      <c r="DK54" s="5">
        <v>210.794682042831</v>
      </c>
      <c r="DL54" s="5">
        <v>421.62801529183099</v>
      </c>
      <c r="DM54" s="5">
        <v>0</v>
      </c>
      <c r="DN54" s="5">
        <v>0</v>
      </c>
      <c r="DO54" s="5">
        <v>0</v>
      </c>
      <c r="DP54" s="5">
        <v>575</v>
      </c>
      <c r="DQ54" s="5">
        <v>1.39944022391043E-2</v>
      </c>
      <c r="DR54" s="5">
        <v>575.01399440223895</v>
      </c>
      <c r="DS54" s="5">
        <v>26.3</v>
      </c>
      <c r="DT54" s="5">
        <v>0.69766047220072902</v>
      </c>
      <c r="DU54" s="71">
        <v>1.95285781788126E-5</v>
      </c>
      <c r="DV54" s="5">
        <v>0</v>
      </c>
      <c r="DW54" s="71">
        <v>1.95285781788126E-5</v>
      </c>
      <c r="DX54" s="5">
        <v>26.3</v>
      </c>
      <c r="DY54" s="5">
        <v>0.69764094362255102</v>
      </c>
      <c r="DZ54" s="5">
        <v>26.9976409436225</v>
      </c>
      <c r="EA54" s="5">
        <v>4.9000000000000004</v>
      </c>
      <c r="EB54" s="5">
        <v>0.17156930356608799</v>
      </c>
      <c r="EC54" s="5">
        <v>0</v>
      </c>
      <c r="ED54" s="5">
        <v>2.25489117228257E-2</v>
      </c>
      <c r="EE54" s="5">
        <v>2.25489117228257E-2</v>
      </c>
      <c r="EF54" s="5">
        <v>4.9000000000000004</v>
      </c>
      <c r="EG54" s="5">
        <v>0.14902039184326199</v>
      </c>
      <c r="EH54" s="5">
        <v>5.0490203918432597</v>
      </c>
      <c r="EI54" s="5">
        <v>0</v>
      </c>
      <c r="EJ54" s="5">
        <v>0</v>
      </c>
      <c r="EK54" s="5">
        <v>0.31095864387421901</v>
      </c>
      <c r="EL54" s="5">
        <v>0.190404281974041</v>
      </c>
      <c r="EM54" s="71">
        <v>9.9975951873609804E-5</v>
      </c>
      <c r="EN54" s="5">
        <v>0</v>
      </c>
      <c r="EO54" s="71">
        <v>7.1706364030208499E-19</v>
      </c>
      <c r="EP54" s="5">
        <v>14.3881778712</v>
      </c>
      <c r="EQ54" s="71">
        <v>7.1706364030208499E-19</v>
      </c>
      <c r="ER54" s="71">
        <v>9.92126851561137E-5</v>
      </c>
      <c r="ES54" s="5">
        <v>0</v>
      </c>
      <c r="ET54" s="5">
        <v>5.6200000485999997</v>
      </c>
      <c r="EU54" s="71">
        <v>9.9913717150401594E-5</v>
      </c>
      <c r="EV54" s="71">
        <v>9.9773276213355094E-5</v>
      </c>
      <c r="EW54" s="71">
        <v>9.9839699394976806E-5</v>
      </c>
      <c r="EX54" s="71">
        <v>9.9884024734819805E-5</v>
      </c>
      <c r="EY54" s="5">
        <v>0.41676659759989099</v>
      </c>
      <c r="EZ54" s="71">
        <v>9.9931099891037407E-5</v>
      </c>
      <c r="FA54" s="5">
        <v>0</v>
      </c>
      <c r="FB54" s="5">
        <v>0</v>
      </c>
      <c r="FC54" s="5">
        <v>0</v>
      </c>
      <c r="FD54" s="71">
        <v>7.0069949120732296E-8</v>
      </c>
      <c r="FE54" s="71">
        <v>1.61561219957917E-8</v>
      </c>
      <c r="FF54" s="71">
        <v>3.4310848606722201E-10</v>
      </c>
      <c r="FG54" s="71">
        <v>1.61561219957917E-8</v>
      </c>
      <c r="FH54" s="71">
        <v>7.0069949120732296E-8</v>
      </c>
      <c r="FI54" s="71">
        <v>7.1028600778788504E-9</v>
      </c>
      <c r="FJ54" s="71">
        <v>7.0069949120732296E-8</v>
      </c>
      <c r="FK54" s="5">
        <v>0</v>
      </c>
      <c r="FL54" s="5">
        <v>0</v>
      </c>
      <c r="FM54" s="71">
        <v>-2.9031451060274802E-7</v>
      </c>
      <c r="FN54" s="71">
        <v>3.01118139525572E-9</v>
      </c>
      <c r="FO54" s="71">
        <v>2.93325691998004E-7</v>
      </c>
      <c r="FP54" s="71">
        <v>-5.8743300591497197E-8</v>
      </c>
      <c r="FQ54" s="71">
        <v>9.2765717933272102E-8</v>
      </c>
      <c r="FR54" s="71">
        <v>1.5150901852476899E-7</v>
      </c>
      <c r="FS54" s="5">
        <v>1.1199999999999899</v>
      </c>
      <c r="FT54" s="5">
        <v>0</v>
      </c>
      <c r="FU54" s="5">
        <v>0</v>
      </c>
      <c r="FV54" s="5">
        <v>0.31095864387421901</v>
      </c>
      <c r="FW54" s="5">
        <v>0.190404281974041</v>
      </c>
      <c r="FX54" s="71">
        <v>9.9990857495013604E-5</v>
      </c>
      <c r="FY54" s="71">
        <v>9.9902694987385993E-5</v>
      </c>
      <c r="FZ54" s="5">
        <v>0.49348698181838402</v>
      </c>
      <c r="GA54" s="5">
        <v>0.17104517321149301</v>
      </c>
      <c r="GB54" s="71">
        <v>9.9990857495013604E-5</v>
      </c>
      <c r="GC54" s="71">
        <v>9.9902694987385993E-5</v>
      </c>
      <c r="GD54" s="71">
        <v>1.9500893870105099E-16</v>
      </c>
      <c r="GE54" s="5">
        <v>3.4694223133449902</v>
      </c>
      <c r="GF54" s="71">
        <v>9.6600084098008495E-5</v>
      </c>
      <c r="GG54" s="71">
        <v>9.97023277923281E-5</v>
      </c>
      <c r="GH54" s="5">
        <v>0</v>
      </c>
      <c r="GI54" s="5">
        <v>0.83343326666222695</v>
      </c>
      <c r="GJ54" s="71">
        <v>9.9924928928407598E-5</v>
      </c>
      <c r="GK54" s="71">
        <v>9.9936909123798907E-5</v>
      </c>
      <c r="GL54" s="71">
        <v>9.9933662227158398E-5</v>
      </c>
      <c r="GM54" s="5">
        <v>0</v>
      </c>
      <c r="GN54" s="5">
        <v>0.41676661998232301</v>
      </c>
      <c r="GO54" s="71">
        <v>9.9953482322945306E-5</v>
      </c>
      <c r="GP54" s="71">
        <v>9.9513055210387295E-5</v>
      </c>
      <c r="GQ54" s="71">
        <v>9.36614526505508E-5</v>
      </c>
      <c r="GR54" s="5">
        <v>0</v>
      </c>
      <c r="GS54" s="5">
        <v>4.58081801164709E-4</v>
      </c>
      <c r="GT54" s="5">
        <v>4.58081801164709E-4</v>
      </c>
      <c r="GU54" s="5">
        <v>4.58081801164709E-4</v>
      </c>
      <c r="GV54" s="71">
        <v>5.1470846514911602E-6</v>
      </c>
      <c r="GW54" s="71">
        <v>3.0591118591605199E-6</v>
      </c>
      <c r="GX54" s="71">
        <v>1.6661330970446599E-6</v>
      </c>
      <c r="GY54" s="71">
        <v>3.0591118591605199E-6</v>
      </c>
      <c r="GZ54" s="71">
        <v>1.00569166949782E-6</v>
      </c>
      <c r="HA54" s="5">
        <v>6.8401535020151394E-2</v>
      </c>
      <c r="HB54" s="71">
        <v>5.7320648209000297E-5</v>
      </c>
      <c r="HC54" s="71">
        <v>6.2498659550302594E-5</v>
      </c>
      <c r="HD54" s="71">
        <v>5.1780113413022702E-6</v>
      </c>
      <c r="HE54" s="71">
        <v>-4.4840716880848699E-7</v>
      </c>
      <c r="HF54" s="71">
        <v>1.52679999951948E-6</v>
      </c>
      <c r="HG54" s="71">
        <v>1.9752071683279601E-6</v>
      </c>
      <c r="HH54" s="5">
        <v>5</v>
      </c>
      <c r="HI54" s="5">
        <v>0</v>
      </c>
      <c r="HJ54" s="5">
        <v>0</v>
      </c>
      <c r="HK54" s="71">
        <v>1.9500893870105099E-16</v>
      </c>
      <c r="HL54" s="5">
        <v>14.3881778712</v>
      </c>
      <c r="HM54" s="71">
        <v>9.6600084098008495E-5</v>
      </c>
      <c r="HN54" s="71">
        <v>9.97023277923281E-5</v>
      </c>
      <c r="HO54" s="5">
        <v>0</v>
      </c>
      <c r="HP54" s="5">
        <v>5.6200000485999997</v>
      </c>
      <c r="HQ54" s="71">
        <v>9.9924928928407598E-5</v>
      </c>
      <c r="HR54" s="71">
        <v>9.9936909123798907E-5</v>
      </c>
      <c r="HS54" s="71">
        <v>9.9933662227158398E-5</v>
      </c>
      <c r="HT54" s="71">
        <v>9.9884024734819805E-5</v>
      </c>
      <c r="HU54" s="5">
        <v>0.41676659759989099</v>
      </c>
      <c r="HV54" s="71">
        <v>9.9953482322945306E-5</v>
      </c>
      <c r="HW54" s="71">
        <v>9.9513055210387295E-5</v>
      </c>
      <c r="HX54" s="71">
        <v>9.36614526505508E-5</v>
      </c>
      <c r="HY54" s="5">
        <v>0</v>
      </c>
      <c r="HZ54" s="5">
        <v>4.58081801164709E-4</v>
      </c>
      <c r="IA54" s="5">
        <v>4.58081801164709E-4</v>
      </c>
      <c r="IB54" s="5">
        <v>4.58081801164709E-4</v>
      </c>
      <c r="IC54" s="71">
        <v>5.1470846514911602E-6</v>
      </c>
      <c r="ID54" s="71">
        <v>3.0591118591605199E-6</v>
      </c>
      <c r="IE54" s="71">
        <v>1.6661330970446599E-6</v>
      </c>
      <c r="IF54" s="71">
        <v>3.0591118591605199E-6</v>
      </c>
      <c r="IG54" s="71">
        <v>1.00569166949782E-6</v>
      </c>
      <c r="IH54" s="5">
        <v>6.8401535020151394E-2</v>
      </c>
      <c r="II54" s="5">
        <v>14894</v>
      </c>
      <c r="IJ54" s="5">
        <v>8718</v>
      </c>
      <c r="IK54" s="5">
        <v>2501</v>
      </c>
      <c r="IL54" s="5">
        <v>2318</v>
      </c>
      <c r="IM54" s="5">
        <v>183</v>
      </c>
      <c r="IN54" s="5">
        <v>1218</v>
      </c>
      <c r="IO54" s="5">
        <v>1100</v>
      </c>
      <c r="IP54" s="5">
        <v>0</v>
      </c>
      <c r="IQ54" s="5">
        <v>368</v>
      </c>
      <c r="IR54" s="5">
        <v>9997</v>
      </c>
      <c r="IS54" s="5">
        <v>5816</v>
      </c>
      <c r="IT54" s="5">
        <v>107</v>
      </c>
      <c r="IU54" s="5">
        <v>107</v>
      </c>
      <c r="IV54" s="5">
        <v>4897</v>
      </c>
      <c r="IW54" s="5">
        <v>4866</v>
      </c>
      <c r="IX54" s="5">
        <v>26</v>
      </c>
      <c r="IY54" s="5">
        <v>0</v>
      </c>
      <c r="IZ54" s="5">
        <v>5</v>
      </c>
      <c r="JA54" s="5">
        <v>2.0539956894083299E-4</v>
      </c>
      <c r="JB54" s="71">
        <v>8.5799670085373497E-5</v>
      </c>
      <c r="JC54" s="5">
        <v>2.0539956894083299E-4</v>
      </c>
      <c r="JD54" s="5">
        <v>1.70955956136253E-4</v>
      </c>
      <c r="JE54" s="71">
        <v>8.5799670085373497E-5</v>
      </c>
      <c r="JF54" s="71">
        <v>7.2958060728822702E-5</v>
      </c>
      <c r="JG54" s="5">
        <v>0</v>
      </c>
      <c r="JH54" s="5">
        <v>0</v>
      </c>
      <c r="JI54" s="5">
        <v>0</v>
      </c>
      <c r="JJ54" s="5">
        <v>0</v>
      </c>
      <c r="JK54" s="5">
        <v>0</v>
      </c>
      <c r="JL54" s="5">
        <v>0</v>
      </c>
      <c r="JM54" s="5">
        <v>2.8561322603088998E-3</v>
      </c>
      <c r="JN54" s="5">
        <v>2.8562133794710299E-3</v>
      </c>
      <c r="JO54" s="5">
        <v>7.1297837714913198E-4</v>
      </c>
      <c r="JP54" s="5">
        <v>7.1115924509721601E-4</v>
      </c>
      <c r="JQ54" s="71">
        <v>5.7030333698397603E-5</v>
      </c>
      <c r="JR54" s="71">
        <v>6.2501670731697902E-5</v>
      </c>
      <c r="JS54" s="71">
        <v>5.4713370333002804E-6</v>
      </c>
      <c r="JT54" s="71">
        <v>-5.0715046939998398E-7</v>
      </c>
      <c r="JU54" s="71">
        <v>1.6195657174527501E-6</v>
      </c>
      <c r="JV54" s="71">
        <v>2.12671618685273E-6</v>
      </c>
      <c r="JW54" s="5">
        <v>1.1199999999999899</v>
      </c>
      <c r="JX54" s="5">
        <v>176420.20494637999</v>
      </c>
      <c r="JY54" s="5">
        <v>353915.25536743202</v>
      </c>
      <c r="JZ54" s="5">
        <v>0</v>
      </c>
      <c r="KA54" s="5">
        <v>0</v>
      </c>
      <c r="KB54" s="5" t="s">
        <v>318</v>
      </c>
      <c r="KC54" s="5">
        <v>0</v>
      </c>
      <c r="KD54" s="5" t="s">
        <v>1212</v>
      </c>
      <c r="KF54" s="5" t="s">
        <v>1213</v>
      </c>
      <c r="KG54" s="5" t="s">
        <v>525</v>
      </c>
      <c r="KH54" s="5" t="s">
        <v>320</v>
      </c>
      <c r="KI54" s="5">
        <v>12</v>
      </c>
      <c r="KL54" s="5">
        <v>1</v>
      </c>
      <c r="KM54" s="5">
        <v>1</v>
      </c>
      <c r="KP54" s="5">
        <v>2</v>
      </c>
      <c r="KW54" s="5" t="s">
        <v>321</v>
      </c>
      <c r="LB54" s="5">
        <v>1</v>
      </c>
      <c r="LC54" s="5" t="s">
        <v>318</v>
      </c>
      <c r="LD54" s="5" t="s">
        <v>322</v>
      </c>
      <c r="LE54" s="5">
        <v>0</v>
      </c>
      <c r="LF54" s="5">
        <v>1</v>
      </c>
      <c r="LG54" s="5">
        <v>1</v>
      </c>
    </row>
    <row r="55" spans="1:319" x14ac:dyDescent="0.2">
      <c r="A55" s="5" t="s">
        <v>528</v>
      </c>
      <c r="B55" s="73" t="s">
        <v>547</v>
      </c>
      <c r="C55" s="5" t="s">
        <v>529</v>
      </c>
      <c r="D55" s="5" t="s">
        <v>361</v>
      </c>
      <c r="E55" s="5">
        <v>10</v>
      </c>
      <c r="F55" s="73" t="s">
        <v>1035</v>
      </c>
      <c r="G55" s="29">
        <v>470538.78698574402</v>
      </c>
      <c r="H55" s="29">
        <v>270591.61789624701</v>
      </c>
      <c r="I55" s="74">
        <v>470538.78698574402</v>
      </c>
      <c r="J55" s="77">
        <v>44721.507638888892</v>
      </c>
      <c r="K55" s="29">
        <v>470538.78698574402</v>
      </c>
      <c r="L55" s="5" t="s">
        <v>462</v>
      </c>
      <c r="M55" s="5">
        <v>1</v>
      </c>
      <c r="N55" s="5" t="s">
        <v>530</v>
      </c>
      <c r="O55" s="5" t="s">
        <v>530</v>
      </c>
      <c r="R55" s="5">
        <v>11815</v>
      </c>
      <c r="S55" s="5">
        <v>2501</v>
      </c>
      <c r="U55" s="5">
        <v>0</v>
      </c>
      <c r="V55" s="5">
        <v>416.638852119445</v>
      </c>
      <c r="W55" s="5">
        <v>0</v>
      </c>
      <c r="X55" s="5" t="s">
        <v>1482</v>
      </c>
      <c r="AG55" s="5">
        <v>0</v>
      </c>
      <c r="AH55" s="5">
        <v>0</v>
      </c>
      <c r="AL55" s="5">
        <v>1</v>
      </c>
      <c r="AM55" s="5">
        <v>9</v>
      </c>
      <c r="AU55" s="5">
        <v>112</v>
      </c>
      <c r="AV55" s="5" t="b">
        <v>1</v>
      </c>
      <c r="AW55" s="5">
        <v>0</v>
      </c>
      <c r="AY55" s="5">
        <v>470538.78698574402</v>
      </c>
      <c r="BA55" s="5">
        <v>470538.78698574402</v>
      </c>
      <c r="BB55" s="5">
        <v>0</v>
      </c>
      <c r="BC55" s="5">
        <v>0.32745997187575399</v>
      </c>
      <c r="BD55" s="5">
        <v>578947.91935940401</v>
      </c>
      <c r="BE55" s="5">
        <v>108359.390721818</v>
      </c>
      <c r="BF55" s="5">
        <v>49.140911360220798</v>
      </c>
      <c r="BG55" s="5">
        <v>0.27328051014843502</v>
      </c>
      <c r="BH55" s="5">
        <v>0</v>
      </c>
      <c r="BI55" s="5">
        <v>0</v>
      </c>
      <c r="BJ55" s="5">
        <v>0</v>
      </c>
      <c r="BK55" s="5">
        <v>60</v>
      </c>
      <c r="BL55" s="5">
        <v>368</v>
      </c>
      <c r="BM55" s="5">
        <v>0</v>
      </c>
      <c r="BN55" s="5">
        <v>45</v>
      </c>
      <c r="BO55" s="5">
        <v>0</v>
      </c>
      <c r="BP55" s="5">
        <v>9962</v>
      </c>
      <c r="BQ55" s="5">
        <v>0</v>
      </c>
      <c r="BR55" s="5">
        <v>0</v>
      </c>
      <c r="BS55" s="5">
        <v>0</v>
      </c>
      <c r="BT55" s="5">
        <v>4897</v>
      </c>
      <c r="BU55" s="5">
        <v>0</v>
      </c>
      <c r="BV55" s="5">
        <v>150022</v>
      </c>
      <c r="BW55" s="5">
        <v>52</v>
      </c>
      <c r="BX55" s="5">
        <v>770163</v>
      </c>
      <c r="BY55" s="5">
        <v>0</v>
      </c>
      <c r="BZ55" s="5">
        <v>112545</v>
      </c>
      <c r="CA55" s="5">
        <v>0</v>
      </c>
      <c r="CB55" s="5">
        <v>24913744</v>
      </c>
      <c r="CC55" s="5">
        <v>0</v>
      </c>
      <c r="CD55" s="5">
        <v>0</v>
      </c>
      <c r="CE55" s="5">
        <v>0</v>
      </c>
      <c r="CF55" s="5">
        <v>12246297</v>
      </c>
      <c r="CG55" s="5">
        <v>60</v>
      </c>
      <c r="CH55" s="5">
        <v>0</v>
      </c>
      <c r="CI55" s="5">
        <v>0</v>
      </c>
      <c r="CJ55" s="5">
        <v>52</v>
      </c>
      <c r="CK55" s="5">
        <v>0</v>
      </c>
      <c r="CL55" s="5">
        <v>0</v>
      </c>
      <c r="CM55" s="5">
        <v>60</v>
      </c>
      <c r="CN55" s="5">
        <v>52</v>
      </c>
      <c r="CO55" s="5" t="s">
        <v>849</v>
      </c>
      <c r="CQ55" s="5">
        <v>235073.214603495</v>
      </c>
      <c r="CR55" s="5">
        <v>235465.57238224801</v>
      </c>
      <c r="CS55" s="5">
        <v>0</v>
      </c>
      <c r="CT55" s="5">
        <v>0</v>
      </c>
      <c r="CU55" s="5">
        <v>6.8007726478668401E-3</v>
      </c>
      <c r="CV55" s="5">
        <v>0.32065919922788699</v>
      </c>
      <c r="CW55" s="5">
        <v>5.42064456446055E-3</v>
      </c>
      <c r="CX55" s="5">
        <v>0.16079719297672401</v>
      </c>
      <c r="CY55" s="5">
        <v>0.16621783754118499</v>
      </c>
      <c r="CZ55" s="5">
        <v>1.3801280834062899E-3</v>
      </c>
      <c r="DA55" s="5">
        <v>0.15986200625116201</v>
      </c>
      <c r="DB55" s="5">
        <v>0.16124213433456899</v>
      </c>
      <c r="DC55" s="5">
        <v>289578.37869518902</v>
      </c>
      <c r="DD55" s="5">
        <v>289369.54066421499</v>
      </c>
      <c r="DE55" s="5">
        <v>54480.572434473303</v>
      </c>
      <c r="DF55" s="5">
        <v>53878.818287344999</v>
      </c>
      <c r="DG55" s="5">
        <v>53923.905767909302</v>
      </c>
      <c r="DH55" s="5">
        <v>53622.1133027748</v>
      </c>
      <c r="DI55" s="5">
        <v>107546.01907068399</v>
      </c>
      <c r="DJ55" s="5">
        <v>256.66666656400002</v>
      </c>
      <c r="DK55" s="5">
        <v>256.60102615352298</v>
      </c>
      <c r="DL55" s="5">
        <v>513.267692717523</v>
      </c>
      <c r="DM55" s="5">
        <v>0</v>
      </c>
      <c r="DN55" s="5">
        <v>0</v>
      </c>
      <c r="DO55" s="5">
        <v>0</v>
      </c>
      <c r="DP55" s="5">
        <v>300</v>
      </c>
      <c r="DQ55" s="5">
        <v>0.103958416633346</v>
      </c>
      <c r="DR55" s="5">
        <v>300.10395841663302</v>
      </c>
      <c r="DS55" s="5">
        <v>24.584856447357701</v>
      </c>
      <c r="DT55" s="5">
        <v>24.5560549128631</v>
      </c>
      <c r="DU55" s="5">
        <v>49.140911360220798</v>
      </c>
      <c r="DV55" s="5">
        <v>24.584856447357701</v>
      </c>
      <c r="DW55" s="5">
        <v>24.5560549128631</v>
      </c>
      <c r="DX55" s="5">
        <v>0</v>
      </c>
      <c r="DY55" s="5">
        <v>0</v>
      </c>
      <c r="DZ55" s="5">
        <v>0</v>
      </c>
      <c r="EA55" s="5">
        <v>0</v>
      </c>
      <c r="EB55" s="5">
        <v>0.27328051014843502</v>
      </c>
      <c r="EC55" s="5">
        <v>0</v>
      </c>
      <c r="ED55" s="5">
        <v>0.27328051014843502</v>
      </c>
      <c r="EE55" s="5">
        <v>0.27328051014843502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1.5095878028854199</v>
      </c>
      <c r="EL55" s="5">
        <v>0.15385038042145499</v>
      </c>
      <c r="EM55" s="71">
        <v>9.8987528706295696E-5</v>
      </c>
      <c r="EN55" s="5">
        <v>0</v>
      </c>
      <c r="EO55" s="5">
        <v>0</v>
      </c>
      <c r="EP55" s="5">
        <v>4.94697427705644</v>
      </c>
      <c r="EQ55" s="5">
        <v>0</v>
      </c>
      <c r="ER55" s="71">
        <v>9.8717196556408204E-5</v>
      </c>
      <c r="ES55" s="5">
        <v>0</v>
      </c>
      <c r="ET55" s="5">
        <v>4.9700000267000002</v>
      </c>
      <c r="EU55" s="71">
        <v>9.8958355792710896E-5</v>
      </c>
      <c r="EV55" s="71">
        <v>9.8846131459440198E-5</v>
      </c>
      <c r="EW55" s="71">
        <v>9.8507158052374395E-5</v>
      </c>
      <c r="EX55" s="71">
        <v>9.7601365635746604E-5</v>
      </c>
      <c r="EY55" s="5">
        <v>0.41676559565436</v>
      </c>
      <c r="EZ55" s="71">
        <v>9.8928467430869902E-5</v>
      </c>
      <c r="FA55" s="71">
        <v>9.8929154359939098E-5</v>
      </c>
      <c r="FB55" s="5">
        <v>0</v>
      </c>
      <c r="FC55" s="5">
        <v>0</v>
      </c>
      <c r="FD55" s="71">
        <v>4.2924379606290503E-9</v>
      </c>
      <c r="FE55" s="71">
        <v>1.2796031456652199E-9</v>
      </c>
      <c r="FF55" s="71">
        <v>6.8999250757428802E-10</v>
      </c>
      <c r="FG55" s="71">
        <v>1.2796031456652199E-9</v>
      </c>
      <c r="FH55" s="71">
        <v>4.2924379606290503E-9</v>
      </c>
      <c r="FI55" s="71">
        <v>4.2924379606290503E-9</v>
      </c>
      <c r="FJ55" s="71">
        <v>3.4689255912212498E-9</v>
      </c>
      <c r="FK55" s="5">
        <v>5.9000684631316601E-2</v>
      </c>
      <c r="FL55" s="5">
        <v>0</v>
      </c>
      <c r="FM55" s="71">
        <v>-7.7777975664947695E-10</v>
      </c>
      <c r="FN55" s="71">
        <v>7.8918786254253398E-9</v>
      </c>
      <c r="FO55" s="71">
        <v>8.6696583820748104E-9</v>
      </c>
      <c r="FP55" s="71">
        <v>3.9263275809550499E-8</v>
      </c>
      <c r="FQ55" s="71">
        <v>5.21555053045481E-8</v>
      </c>
      <c r="FR55" s="71">
        <v>1.28922294949975E-8</v>
      </c>
      <c r="FS55" s="5">
        <v>5</v>
      </c>
      <c r="FT55" s="5">
        <v>0.34906585039886501</v>
      </c>
      <c r="FU55" s="5">
        <v>0</v>
      </c>
      <c r="FV55" s="5">
        <v>1.5095878028854199</v>
      </c>
      <c r="FW55" s="5">
        <v>0.15385038042145499</v>
      </c>
      <c r="FX55" s="71">
        <v>9.9991523805575898E-5</v>
      </c>
      <c r="FY55" s="71">
        <v>9.9998253285216098E-5</v>
      </c>
      <c r="FZ55" s="5">
        <v>3.6566909385068702</v>
      </c>
      <c r="GA55" s="5">
        <v>0.17471102113525699</v>
      </c>
      <c r="GB55" s="71">
        <v>9.9991523805575898E-5</v>
      </c>
      <c r="GC55" s="71">
        <v>9.9998253285216098E-5</v>
      </c>
      <c r="GD55" s="5">
        <v>0</v>
      </c>
      <c r="GE55" s="5">
        <v>4.2300011850026698</v>
      </c>
      <c r="GF55" s="71">
        <v>9.4963259624297706E-5</v>
      </c>
      <c r="GG55" s="71">
        <v>9.9785673236235594E-5</v>
      </c>
      <c r="GH55" s="5">
        <v>0</v>
      </c>
      <c r="GI55" s="5">
        <v>1.0099019320279701</v>
      </c>
      <c r="GJ55" s="71">
        <v>9.9959353788814294E-5</v>
      </c>
      <c r="GK55" s="71">
        <v>9.9914456895972004E-5</v>
      </c>
      <c r="GL55" s="71">
        <v>9.7986371813796298E-5</v>
      </c>
      <c r="GM55" s="71">
        <v>9.7901163042202199E-5</v>
      </c>
      <c r="GN55" s="5">
        <v>0.41676459814233402</v>
      </c>
      <c r="GO55" s="71">
        <v>9.7931642334292399E-5</v>
      </c>
      <c r="GP55" s="71">
        <v>9.7506481556042205E-5</v>
      </c>
      <c r="GQ55" s="71">
        <v>9.9614825717964095E-5</v>
      </c>
      <c r="GR55" s="5">
        <v>0</v>
      </c>
      <c r="GS55" s="71">
        <v>2.4991479024016798E-6</v>
      </c>
      <c r="GT55" s="71">
        <v>2.4991479024016798E-6</v>
      </c>
      <c r="GU55" s="71">
        <v>3.3376965902220898E-7</v>
      </c>
      <c r="GV55" s="71">
        <v>2.4991479024016798E-6</v>
      </c>
      <c r="GW55" s="71">
        <v>2.1694234513258599E-6</v>
      </c>
      <c r="GX55" s="71">
        <v>4.3600202737081798E-7</v>
      </c>
      <c r="GY55" s="71">
        <v>2.1694234513258599E-6</v>
      </c>
      <c r="GZ55" s="5">
        <v>5.9000708670752598E-2</v>
      </c>
      <c r="HA55" s="5">
        <v>0.416167125379651</v>
      </c>
      <c r="HB55" s="71">
        <v>-1.4613198091262899E-6</v>
      </c>
      <c r="HC55" s="71">
        <v>2.285121333275E-7</v>
      </c>
      <c r="HD55" s="71">
        <v>1.68983194245379E-6</v>
      </c>
      <c r="HE55" s="71">
        <v>-2.1119231966555301E-7</v>
      </c>
      <c r="HF55" s="71">
        <v>8.5918699841348403E-7</v>
      </c>
      <c r="HG55" s="71">
        <v>1.07037931807903E-6</v>
      </c>
      <c r="HH55" s="5">
        <v>0.62</v>
      </c>
      <c r="HI55" s="5">
        <v>0.174532925199432</v>
      </c>
      <c r="HJ55" s="5">
        <v>0.104999999999999</v>
      </c>
      <c r="HK55" s="5">
        <v>0</v>
      </c>
      <c r="HL55" s="5">
        <v>4.94697427705644</v>
      </c>
      <c r="HM55" s="71">
        <v>9.4963259624297706E-5</v>
      </c>
      <c r="HN55" s="71">
        <v>9.9785673236235594E-5</v>
      </c>
      <c r="HO55" s="5">
        <v>0</v>
      </c>
      <c r="HP55" s="5">
        <v>4.9700000267000002</v>
      </c>
      <c r="HQ55" s="71">
        <v>9.9959353788814294E-5</v>
      </c>
      <c r="HR55" s="71">
        <v>9.9914456895972004E-5</v>
      </c>
      <c r="HS55" s="71">
        <v>9.8507158052374395E-5</v>
      </c>
      <c r="HT55" s="71">
        <v>9.7901163042202199E-5</v>
      </c>
      <c r="HU55" s="5">
        <v>0.41676559565436</v>
      </c>
      <c r="HV55" s="71">
        <v>9.8928467430869902E-5</v>
      </c>
      <c r="HW55" s="71">
        <v>9.8929154359939098E-5</v>
      </c>
      <c r="HX55" s="71">
        <v>9.9614825717964095E-5</v>
      </c>
      <c r="HY55" s="5">
        <v>0</v>
      </c>
      <c r="HZ55" s="71">
        <v>2.4991479024016798E-6</v>
      </c>
      <c r="IA55" s="71">
        <v>2.4991479024016798E-6</v>
      </c>
      <c r="IB55" s="71">
        <v>3.3376965902220898E-7</v>
      </c>
      <c r="IC55" s="71">
        <v>2.4991479024016798E-6</v>
      </c>
      <c r="ID55" s="71">
        <v>2.1694234513258599E-6</v>
      </c>
      <c r="IE55" s="71">
        <v>4.3600202737081798E-7</v>
      </c>
      <c r="IF55" s="71">
        <v>2.1694234513258599E-6</v>
      </c>
      <c r="IG55" s="5">
        <v>5.9000708670752598E-2</v>
      </c>
      <c r="IH55" s="5">
        <v>0.416167125379651</v>
      </c>
      <c r="II55" s="5">
        <v>14904</v>
      </c>
      <c r="IJ55" s="5">
        <v>8718</v>
      </c>
      <c r="IK55" s="5">
        <v>2501</v>
      </c>
      <c r="IL55" s="5">
        <v>2318</v>
      </c>
      <c r="IM55" s="5">
        <v>183</v>
      </c>
      <c r="IN55" s="5">
        <v>1218</v>
      </c>
      <c r="IO55" s="5">
        <v>1100</v>
      </c>
      <c r="IP55" s="5">
        <v>0</v>
      </c>
      <c r="IQ55" s="5">
        <v>368</v>
      </c>
      <c r="IR55" s="5">
        <v>10007</v>
      </c>
      <c r="IS55" s="5">
        <v>5816</v>
      </c>
      <c r="IT55" s="5">
        <v>107</v>
      </c>
      <c r="IU55" s="5">
        <v>107</v>
      </c>
      <c r="IV55" s="5">
        <v>4897</v>
      </c>
      <c r="IW55" s="5">
        <v>4866</v>
      </c>
      <c r="IX55" s="5">
        <v>26</v>
      </c>
      <c r="IY55" s="5">
        <v>0</v>
      </c>
      <c r="IZ55" s="5">
        <v>5</v>
      </c>
      <c r="JA55" s="5">
        <v>1.36776554775508E-4</v>
      </c>
      <c r="JB55" s="71">
        <v>5.2658122603688103E-5</v>
      </c>
      <c r="JC55" s="5">
        <v>1.25605776744919E-4</v>
      </c>
      <c r="JD55" s="5">
        <v>1.36776554775508E-4</v>
      </c>
      <c r="JE55" s="71">
        <v>5.2658122603688103E-5</v>
      </c>
      <c r="JF55" s="71">
        <v>4.4754189461926303E-5</v>
      </c>
      <c r="JG55" s="5">
        <v>0</v>
      </c>
      <c r="JH55" s="5">
        <v>0</v>
      </c>
      <c r="JI55" s="5">
        <v>0</v>
      </c>
      <c r="JJ55" s="5">
        <v>0</v>
      </c>
      <c r="JK55" s="5">
        <v>0</v>
      </c>
      <c r="JL55" s="5">
        <v>0</v>
      </c>
      <c r="JM55" s="5">
        <v>2.9285597829777701E-3</v>
      </c>
      <c r="JN55" s="5">
        <v>2.9284215523817099E-3</v>
      </c>
      <c r="JO55" s="5">
        <v>7.1371483378466398E-4</v>
      </c>
      <c r="JP55" s="5">
        <v>7.1273462119024E-4</v>
      </c>
      <c r="JQ55" s="71">
        <v>-1.46209758888294E-6</v>
      </c>
      <c r="JR55" s="71">
        <v>2.3640401195292601E-7</v>
      </c>
      <c r="JS55" s="71">
        <v>1.69850160083586E-6</v>
      </c>
      <c r="JT55" s="71">
        <v>-1.71929043856003E-7</v>
      </c>
      <c r="JU55" s="71">
        <v>9.1134250371803203E-7</v>
      </c>
      <c r="JV55" s="71">
        <v>1.0832715475740301E-6</v>
      </c>
      <c r="JW55" s="5">
        <v>5</v>
      </c>
      <c r="JX55" s="5">
        <v>233731.96303038701</v>
      </c>
      <c r="JY55" s="5">
        <v>468805.17763388302</v>
      </c>
      <c r="JZ55" s="5">
        <v>0.34906585039886501</v>
      </c>
      <c r="KA55" s="5">
        <v>0</v>
      </c>
      <c r="KB55" s="5" t="s">
        <v>318</v>
      </c>
      <c r="KC55" s="5">
        <v>0</v>
      </c>
      <c r="KD55" s="5" t="s">
        <v>1483</v>
      </c>
      <c r="KF55" s="5" t="s">
        <v>1484</v>
      </c>
      <c r="KG55" s="5" t="s">
        <v>525</v>
      </c>
      <c r="KH55" s="5" t="s">
        <v>320</v>
      </c>
      <c r="KI55" s="5">
        <v>12</v>
      </c>
      <c r="KL55" s="5">
        <v>1</v>
      </c>
      <c r="KM55" s="5">
        <v>1</v>
      </c>
      <c r="KP55" s="5">
        <v>2</v>
      </c>
      <c r="KW55" s="5" t="s">
        <v>321</v>
      </c>
      <c r="LB55" s="5">
        <v>1</v>
      </c>
      <c r="LC55" s="5" t="s">
        <v>318</v>
      </c>
      <c r="LD55" s="5" t="s">
        <v>322</v>
      </c>
      <c r="LE55" s="5">
        <v>0</v>
      </c>
      <c r="LF55" s="5">
        <v>1</v>
      </c>
      <c r="LG55" s="5">
        <v>1</v>
      </c>
    </row>
    <row r="56" spans="1:319" x14ac:dyDescent="0.2">
      <c r="A56" s="5" t="s">
        <v>528</v>
      </c>
      <c r="B56" s="73" t="s">
        <v>547</v>
      </c>
      <c r="C56" s="5" t="s">
        <v>529</v>
      </c>
      <c r="D56" s="5" t="s">
        <v>361</v>
      </c>
      <c r="E56" s="5">
        <v>11</v>
      </c>
      <c r="F56" s="73" t="s">
        <v>1036</v>
      </c>
      <c r="G56" s="29">
        <v>576425.34203596902</v>
      </c>
      <c r="H56" s="29">
        <v>381831.54955341102</v>
      </c>
      <c r="I56" s="74">
        <v>576425.34203596902</v>
      </c>
      <c r="J56" s="77">
        <v>44663.692361111112</v>
      </c>
      <c r="K56" s="29">
        <v>576425.34203596902</v>
      </c>
      <c r="L56" s="5" t="s">
        <v>462</v>
      </c>
      <c r="M56" s="5">
        <v>1</v>
      </c>
      <c r="N56" s="5" t="s">
        <v>530</v>
      </c>
      <c r="O56" s="5" t="s">
        <v>530</v>
      </c>
      <c r="R56" s="5">
        <v>11811</v>
      </c>
      <c r="S56" s="5">
        <v>2501</v>
      </c>
      <c r="U56" s="5">
        <v>0</v>
      </c>
      <c r="V56" s="5">
        <v>484.05574440956099</v>
      </c>
      <c r="W56" s="5">
        <v>0</v>
      </c>
      <c r="X56" s="5" t="s">
        <v>1320</v>
      </c>
      <c r="AG56" s="5">
        <v>0</v>
      </c>
      <c r="AH56" s="5">
        <v>0</v>
      </c>
      <c r="AL56" s="5">
        <v>1</v>
      </c>
      <c r="AM56" s="5">
        <v>13</v>
      </c>
      <c r="AU56" s="5">
        <v>59</v>
      </c>
      <c r="AV56" s="5" t="b">
        <v>1</v>
      </c>
      <c r="AW56" s="5">
        <v>0</v>
      </c>
      <c r="AY56" s="5">
        <v>576425.34203596902</v>
      </c>
      <c r="BA56" s="5">
        <v>576425.34203596902</v>
      </c>
      <c r="BB56" s="5">
        <v>0</v>
      </c>
      <c r="BC56" s="5">
        <v>1.3478585116220399E-2</v>
      </c>
      <c r="BD56" s="5">
        <v>691681.33408355596</v>
      </c>
      <c r="BE56" s="5">
        <v>115255.914373002</v>
      </c>
      <c r="BF56" s="5">
        <v>6.4196000172241502E-2</v>
      </c>
      <c r="BG56" s="5">
        <v>0</v>
      </c>
      <c r="BH56" s="5">
        <v>0</v>
      </c>
      <c r="BI56" s="5">
        <v>0</v>
      </c>
      <c r="BJ56" s="5">
        <v>0</v>
      </c>
      <c r="BK56" s="5">
        <v>41</v>
      </c>
      <c r="BL56" s="5">
        <v>368</v>
      </c>
      <c r="BM56" s="5">
        <v>0</v>
      </c>
      <c r="BN56" s="5">
        <v>23</v>
      </c>
      <c r="BO56" s="5">
        <v>0</v>
      </c>
      <c r="BP56" s="5">
        <v>9975</v>
      </c>
      <c r="BQ56" s="5">
        <v>0</v>
      </c>
      <c r="BR56" s="5">
        <v>0</v>
      </c>
      <c r="BS56" s="5">
        <v>0</v>
      </c>
      <c r="BT56" s="5">
        <v>4897</v>
      </c>
      <c r="BU56" s="5">
        <v>0</v>
      </c>
      <c r="BV56" s="5">
        <v>102518</v>
      </c>
      <c r="BW56" s="5">
        <v>18</v>
      </c>
      <c r="BX56" s="5">
        <v>817667</v>
      </c>
      <c r="BY56" s="5">
        <v>0</v>
      </c>
      <c r="BZ56" s="5">
        <v>57523</v>
      </c>
      <c r="CA56" s="5">
        <v>0</v>
      </c>
      <c r="CB56" s="5">
        <v>24946257</v>
      </c>
      <c r="CC56" s="5">
        <v>0</v>
      </c>
      <c r="CD56" s="5">
        <v>0</v>
      </c>
      <c r="CE56" s="5">
        <v>0</v>
      </c>
      <c r="CF56" s="5">
        <v>12246297</v>
      </c>
      <c r="CG56" s="5">
        <v>41</v>
      </c>
      <c r="CH56" s="5">
        <v>0</v>
      </c>
      <c r="CI56" s="5">
        <v>0</v>
      </c>
      <c r="CJ56" s="5">
        <v>18</v>
      </c>
      <c r="CK56" s="5">
        <v>0</v>
      </c>
      <c r="CL56" s="5">
        <v>0</v>
      </c>
      <c r="CM56" s="5">
        <v>41</v>
      </c>
      <c r="CN56" s="5">
        <v>18</v>
      </c>
      <c r="CO56" s="5" t="s">
        <v>1321</v>
      </c>
      <c r="CQ56" s="5">
        <v>288063.46469785197</v>
      </c>
      <c r="CR56" s="5">
        <v>288361.877338116</v>
      </c>
      <c r="CS56" s="5">
        <v>0</v>
      </c>
      <c r="CT56" s="5">
        <v>0</v>
      </c>
      <c r="CU56" s="5">
        <v>6.2129877112149703E-3</v>
      </c>
      <c r="CV56" s="5">
        <v>7.2655974050054497E-3</v>
      </c>
      <c r="CW56" s="5">
        <v>2.1223296075475301E-3</v>
      </c>
      <c r="CX56" s="5">
        <v>3.2404825952668001E-3</v>
      </c>
      <c r="CY56" s="5">
        <v>5.3628122028143398E-3</v>
      </c>
      <c r="CZ56" s="5">
        <v>4.0906581036674397E-3</v>
      </c>
      <c r="DA56" s="5">
        <v>4.0251148097386396E-3</v>
      </c>
      <c r="DB56" s="5">
        <v>8.1157729134060802E-3</v>
      </c>
      <c r="DC56" s="5">
        <v>345874.24366952199</v>
      </c>
      <c r="DD56" s="5">
        <v>345807.09041403403</v>
      </c>
      <c r="DE56" s="5">
        <v>57810.7716282416</v>
      </c>
      <c r="DF56" s="5">
        <v>57445.142744760698</v>
      </c>
      <c r="DG56" s="5">
        <v>57333.271628350602</v>
      </c>
      <c r="DH56" s="5">
        <v>57172.666068873397</v>
      </c>
      <c r="DI56" s="5">
        <v>114505.937697224</v>
      </c>
      <c r="DJ56" s="5">
        <v>272.49999989100002</v>
      </c>
      <c r="DK56" s="5">
        <v>272.44069028153399</v>
      </c>
      <c r="DL56" s="5">
        <v>544.940690172534</v>
      </c>
      <c r="DM56" s="5">
        <v>0</v>
      </c>
      <c r="DN56" s="5">
        <v>0</v>
      </c>
      <c r="DO56" s="5">
        <v>0</v>
      </c>
      <c r="DP56" s="5">
        <v>205</v>
      </c>
      <c r="DQ56" s="5">
        <v>3.5985605757696902E-2</v>
      </c>
      <c r="DR56" s="5">
        <v>205.03598560575699</v>
      </c>
      <c r="DS56" s="5">
        <v>1.13044059632644E-3</v>
      </c>
      <c r="DT56" s="5">
        <v>6.3065559575915101E-2</v>
      </c>
      <c r="DU56" s="5">
        <v>6.4196000172241502E-2</v>
      </c>
      <c r="DV56" s="5">
        <v>1.13044059632644E-3</v>
      </c>
      <c r="DW56" s="5">
        <v>6.3065559575915101E-2</v>
      </c>
      <c r="DX56" s="5">
        <v>0</v>
      </c>
      <c r="DY56" s="5">
        <v>0</v>
      </c>
      <c r="DZ56" s="5">
        <v>0</v>
      </c>
      <c r="EA56" s="5">
        <v>0</v>
      </c>
      <c r="EB56" s="5">
        <v>0</v>
      </c>
      <c r="EC56" s="5">
        <v>0</v>
      </c>
      <c r="ED56" s="5">
        <v>0</v>
      </c>
      <c r="EE56" s="5">
        <v>0</v>
      </c>
      <c r="EF56" s="5">
        <v>0</v>
      </c>
      <c r="EG56" s="5">
        <v>0</v>
      </c>
      <c r="EH56" s="5">
        <v>0</v>
      </c>
      <c r="EI56" s="5">
        <v>0</v>
      </c>
      <c r="EJ56" s="5">
        <v>0</v>
      </c>
      <c r="EK56" s="5">
        <v>0.37714911497909398</v>
      </c>
      <c r="EL56" s="5">
        <v>0.116359919615037</v>
      </c>
      <c r="EM56" s="71">
        <v>9.9990505601610299E-5</v>
      </c>
      <c r="EN56" s="5">
        <v>0</v>
      </c>
      <c r="EO56" s="71">
        <v>4.3079124020050902E-20</v>
      </c>
      <c r="EP56" s="5">
        <v>9.5966792103999996</v>
      </c>
      <c r="EQ56" s="71">
        <v>9.2533573366582094E-5</v>
      </c>
      <c r="ER56" s="71">
        <v>9.9805331550295503E-5</v>
      </c>
      <c r="ES56" s="5">
        <v>0</v>
      </c>
      <c r="ET56" s="5">
        <v>5.0900000476999896</v>
      </c>
      <c r="EU56" s="71">
        <v>9.9915586160848004E-5</v>
      </c>
      <c r="EV56" s="71">
        <v>9.9796748970426495E-5</v>
      </c>
      <c r="EW56" s="71">
        <v>9.9858681227971106E-5</v>
      </c>
      <c r="EX56" s="71">
        <v>9.9852722769355696E-5</v>
      </c>
      <c r="EY56" s="5">
        <v>0.41676659817744399</v>
      </c>
      <c r="EZ56" s="71">
        <v>9.9931677445042001E-5</v>
      </c>
      <c r="FA56" s="5">
        <v>0</v>
      </c>
      <c r="FB56" s="5">
        <v>0</v>
      </c>
      <c r="FC56" s="5">
        <v>0</v>
      </c>
      <c r="FD56" s="71">
        <v>1.0363231051080299E-8</v>
      </c>
      <c r="FE56" s="71">
        <v>1.0363231051080299E-8</v>
      </c>
      <c r="FF56" s="71">
        <v>5.7937210584668698E-10</v>
      </c>
      <c r="FG56" s="71">
        <v>1.0363231051080299E-8</v>
      </c>
      <c r="FH56" s="71">
        <v>7.9490006937854501E-10</v>
      </c>
      <c r="FI56" s="71">
        <v>7.9290243815144296E-10</v>
      </c>
      <c r="FJ56" s="71">
        <v>7.9490006937854501E-10</v>
      </c>
      <c r="FK56" s="71">
        <v>8.44072353789471E-7</v>
      </c>
      <c r="FL56" s="5">
        <v>0</v>
      </c>
      <c r="FM56" s="71">
        <v>-4.4458914246211898E-8</v>
      </c>
      <c r="FN56" s="71">
        <v>2.3144915087162399E-9</v>
      </c>
      <c r="FO56" s="71">
        <v>4.6773405754928197E-8</v>
      </c>
      <c r="FP56" s="71">
        <v>-1.0550965308947901E-8</v>
      </c>
      <c r="FQ56" s="71">
        <v>7.4584949959048392E-9</v>
      </c>
      <c r="FR56" s="71">
        <v>1.80094603048527E-8</v>
      </c>
      <c r="FS56" s="5">
        <v>5</v>
      </c>
      <c r="FT56" s="5">
        <v>0.34906585039886501</v>
      </c>
      <c r="FU56" s="5">
        <v>0</v>
      </c>
      <c r="FV56" s="5">
        <v>0.37714911497909398</v>
      </c>
      <c r="FW56" s="5">
        <v>0.116359919615037</v>
      </c>
      <c r="FX56" s="71">
        <v>9.9992489987155099E-5</v>
      </c>
      <c r="FY56" s="71">
        <v>9.9864053284659499E-5</v>
      </c>
      <c r="FZ56" s="5">
        <v>0.24673409437771601</v>
      </c>
      <c r="GA56" s="5">
        <v>0.13276557758337401</v>
      </c>
      <c r="GB56" s="71">
        <v>9.9992489987155099E-5</v>
      </c>
      <c r="GC56" s="71">
        <v>9.9864053284659499E-5</v>
      </c>
      <c r="GD56" s="71">
        <v>2.9544581209141498E-18</v>
      </c>
      <c r="GE56" s="5">
        <v>4.0672148983682002</v>
      </c>
      <c r="GF56" s="71">
        <v>9.7533654789594401E-5</v>
      </c>
      <c r="GG56" s="71">
        <v>9.9841160287050798E-5</v>
      </c>
      <c r="GH56" s="5">
        <v>0</v>
      </c>
      <c r="GI56" s="5">
        <v>0.89990067062066104</v>
      </c>
      <c r="GJ56" s="71">
        <v>9.9924492490022194E-5</v>
      </c>
      <c r="GK56" s="71">
        <v>9.9790016881762201E-5</v>
      </c>
      <c r="GL56" s="71">
        <v>9.9663849214337507E-5</v>
      </c>
      <c r="GM56" s="71">
        <v>9.8994117859518797E-5</v>
      </c>
      <c r="GN56" s="5">
        <v>0.33323359936143998</v>
      </c>
      <c r="GO56" s="5">
        <v>0</v>
      </c>
      <c r="GP56" s="5">
        <v>0</v>
      </c>
      <c r="GQ56" s="71">
        <v>9.1304226271127207E-5</v>
      </c>
      <c r="GR56" s="5">
        <v>0</v>
      </c>
      <c r="GS56" s="71">
        <v>4.5518523226206702E-6</v>
      </c>
      <c r="GT56" s="71">
        <v>4.5518523226206702E-6</v>
      </c>
      <c r="GU56" s="71">
        <v>2.4314664393010301E-7</v>
      </c>
      <c r="GV56" s="71">
        <v>4.5518523226206702E-6</v>
      </c>
      <c r="GW56" s="71">
        <v>1.28548899924751E-6</v>
      </c>
      <c r="GX56" s="71">
        <v>1.28548899924751E-6</v>
      </c>
      <c r="GY56" s="71">
        <v>5.8245669332102004E-7</v>
      </c>
      <c r="GZ56" s="5">
        <v>9.5022778669345595E-2</v>
      </c>
      <c r="HA56" s="5">
        <v>0</v>
      </c>
      <c r="HB56" s="71">
        <v>-4.2122569053563602E-8</v>
      </c>
      <c r="HC56" s="71">
        <v>3.0894043413103302E-9</v>
      </c>
      <c r="HD56" s="71">
        <v>4.5211973394873898E-8</v>
      </c>
      <c r="HE56" s="71">
        <v>-9.8453181523975296E-9</v>
      </c>
      <c r="HF56" s="71">
        <v>1.45202365031792E-8</v>
      </c>
      <c r="HG56" s="71">
        <v>2.4365554655576699E-8</v>
      </c>
      <c r="HH56" s="5">
        <v>5</v>
      </c>
      <c r="HI56" s="5">
        <v>0.34906585039886501</v>
      </c>
      <c r="HJ56" s="5">
        <v>0</v>
      </c>
      <c r="HK56" s="71">
        <v>2.9544581209141498E-18</v>
      </c>
      <c r="HL56" s="5">
        <v>9.5966792103999996</v>
      </c>
      <c r="HM56" s="71">
        <v>9.7533654789594401E-5</v>
      </c>
      <c r="HN56" s="71">
        <v>9.9841160287050798E-5</v>
      </c>
      <c r="HO56" s="5">
        <v>0</v>
      </c>
      <c r="HP56" s="5">
        <v>5.0900000476999896</v>
      </c>
      <c r="HQ56" s="71">
        <v>9.9924492490022194E-5</v>
      </c>
      <c r="HR56" s="71">
        <v>9.9796748970426495E-5</v>
      </c>
      <c r="HS56" s="71">
        <v>9.9858681227971106E-5</v>
      </c>
      <c r="HT56" s="71">
        <v>9.9852722769355696E-5</v>
      </c>
      <c r="HU56" s="5">
        <v>0.41676659817744399</v>
      </c>
      <c r="HV56" s="71">
        <v>9.9931677445042001E-5</v>
      </c>
      <c r="HW56" s="5">
        <v>0</v>
      </c>
      <c r="HX56" s="71">
        <v>9.1304226271127207E-5</v>
      </c>
      <c r="HY56" s="5">
        <v>0</v>
      </c>
      <c r="HZ56" s="71">
        <v>4.5518523226206702E-6</v>
      </c>
      <c r="IA56" s="71">
        <v>4.5518523226206702E-6</v>
      </c>
      <c r="IB56" s="71">
        <v>2.4314664393010301E-7</v>
      </c>
      <c r="IC56" s="71">
        <v>4.5518523226206702E-6</v>
      </c>
      <c r="ID56" s="71">
        <v>1.28548899924751E-6</v>
      </c>
      <c r="IE56" s="71">
        <v>1.28548899924751E-6</v>
      </c>
      <c r="IF56" s="71">
        <v>5.8245669332102004E-7</v>
      </c>
      <c r="IG56" s="5">
        <v>9.5022778669345595E-2</v>
      </c>
      <c r="IH56" s="5">
        <v>0</v>
      </c>
      <c r="II56" s="5">
        <v>14895</v>
      </c>
      <c r="IJ56" s="5">
        <v>8718</v>
      </c>
      <c r="IK56" s="5">
        <v>2501</v>
      </c>
      <c r="IL56" s="5">
        <v>2318</v>
      </c>
      <c r="IM56" s="5">
        <v>183</v>
      </c>
      <c r="IN56" s="5">
        <v>1218</v>
      </c>
      <c r="IO56" s="5">
        <v>1100</v>
      </c>
      <c r="IP56" s="5">
        <v>0</v>
      </c>
      <c r="IQ56" s="5">
        <v>368</v>
      </c>
      <c r="IR56" s="5">
        <v>9998</v>
      </c>
      <c r="IS56" s="5">
        <v>5816</v>
      </c>
      <c r="IT56" s="5">
        <v>107</v>
      </c>
      <c r="IU56" s="5">
        <v>107</v>
      </c>
      <c r="IV56" s="5">
        <v>4897</v>
      </c>
      <c r="IW56" s="5">
        <v>4866</v>
      </c>
      <c r="IX56" s="5">
        <v>26</v>
      </c>
      <c r="IY56" s="5">
        <v>0</v>
      </c>
      <c r="IZ56" s="5">
        <v>5</v>
      </c>
      <c r="JA56" s="5">
        <v>1.11155171297117E-4</v>
      </c>
      <c r="JB56" s="71">
        <v>4.50599757373382E-5</v>
      </c>
      <c r="JC56" s="71">
        <v>7.5748369013695001E-5</v>
      </c>
      <c r="JD56" s="5">
        <v>1.11155171297117E-4</v>
      </c>
      <c r="JE56" s="71">
        <v>4.50599757373382E-5</v>
      </c>
      <c r="JF56" s="71">
        <v>3.6752038694132198E-5</v>
      </c>
      <c r="JG56" s="5">
        <v>0</v>
      </c>
      <c r="JH56" s="5">
        <v>0</v>
      </c>
      <c r="JI56" s="5">
        <v>0</v>
      </c>
      <c r="JJ56" s="5">
        <v>0</v>
      </c>
      <c r="JK56" s="5">
        <v>0</v>
      </c>
      <c r="JL56" s="5">
        <v>0</v>
      </c>
      <c r="JM56" s="5">
        <v>2.8396196269432801E-3</v>
      </c>
      <c r="JN56" s="5">
        <v>2.8396771100617601E-3</v>
      </c>
      <c r="JO56" s="5">
        <v>7.1294369248457105E-4</v>
      </c>
      <c r="JP56" s="5">
        <v>7.1183196588260698E-4</v>
      </c>
      <c r="JQ56" s="71">
        <v>-8.65814832997755E-8</v>
      </c>
      <c r="JR56" s="71">
        <v>5.4038958500265796E-9</v>
      </c>
      <c r="JS56" s="71">
        <v>9.1985379149802102E-8</v>
      </c>
      <c r="JT56" s="71">
        <v>-2.0396283461345399E-8</v>
      </c>
      <c r="JU56" s="71">
        <v>2.1978731499084E-8</v>
      </c>
      <c r="JV56" s="71">
        <v>4.2375014960429501E-8</v>
      </c>
      <c r="JW56" s="5">
        <v>5</v>
      </c>
      <c r="JX56" s="5">
        <v>286592.24488688802</v>
      </c>
      <c r="JY56" s="5">
        <v>574655.70958473999</v>
      </c>
      <c r="JZ56" s="5">
        <v>0.34906585039886501</v>
      </c>
      <c r="KA56" s="5">
        <v>0</v>
      </c>
      <c r="KB56" s="5" t="s">
        <v>318</v>
      </c>
      <c r="KC56" s="5">
        <v>0</v>
      </c>
      <c r="KD56" s="5" t="s">
        <v>1322</v>
      </c>
      <c r="KF56" s="5" t="s">
        <v>1323</v>
      </c>
      <c r="KG56" s="5" t="s">
        <v>525</v>
      </c>
      <c r="KH56" s="5" t="s">
        <v>320</v>
      </c>
      <c r="KI56" s="5">
        <v>12</v>
      </c>
      <c r="KL56" s="5">
        <v>1</v>
      </c>
      <c r="KM56" s="5">
        <v>1</v>
      </c>
      <c r="KP56" s="5">
        <v>2</v>
      </c>
      <c r="KW56" s="5" t="s">
        <v>321</v>
      </c>
      <c r="LB56" s="5">
        <v>1</v>
      </c>
      <c r="LC56" s="5" t="s">
        <v>318</v>
      </c>
      <c r="LD56" s="5" t="s">
        <v>322</v>
      </c>
      <c r="LE56" s="5">
        <v>0</v>
      </c>
      <c r="LF56" s="5">
        <v>1</v>
      </c>
      <c r="LG56" s="5">
        <v>1</v>
      </c>
    </row>
    <row r="57" spans="1:319" x14ac:dyDescent="0.2">
      <c r="A57" s="5" t="s">
        <v>528</v>
      </c>
      <c r="B57" s="73" t="s">
        <v>547</v>
      </c>
      <c r="C57" s="5" t="s">
        <v>529</v>
      </c>
      <c r="D57" s="5" t="s">
        <v>361</v>
      </c>
      <c r="E57" s="5">
        <v>20</v>
      </c>
      <c r="F57" s="73" t="s">
        <v>1037</v>
      </c>
      <c r="G57" s="29">
        <v>663766.28624923399</v>
      </c>
      <c r="H57" s="29">
        <v>463466.02260142</v>
      </c>
      <c r="I57" s="74">
        <v>663766.28624923399</v>
      </c>
      <c r="J57" s="77">
        <v>44708.509027777778</v>
      </c>
      <c r="K57" s="29">
        <v>663766.28624923399</v>
      </c>
      <c r="L57" s="5" t="s">
        <v>462</v>
      </c>
      <c r="M57" s="5">
        <v>1</v>
      </c>
      <c r="N57" s="5" t="s">
        <v>530</v>
      </c>
      <c r="O57" s="5" t="s">
        <v>530</v>
      </c>
      <c r="R57" s="5">
        <v>11813</v>
      </c>
      <c r="S57" s="5">
        <v>2501</v>
      </c>
      <c r="U57" s="5">
        <v>0</v>
      </c>
      <c r="V57" s="5">
        <v>407.299982070922</v>
      </c>
      <c r="W57" s="5">
        <v>0</v>
      </c>
      <c r="X57" s="5" t="s">
        <v>1405</v>
      </c>
      <c r="AG57" s="5">
        <v>0</v>
      </c>
      <c r="AH57" s="5">
        <v>0</v>
      </c>
      <c r="AL57" s="5">
        <v>1</v>
      </c>
      <c r="AM57" s="5">
        <v>11</v>
      </c>
      <c r="AU57" s="5">
        <v>49</v>
      </c>
      <c r="AV57" s="5" t="b">
        <v>1</v>
      </c>
      <c r="AW57" s="5">
        <v>0</v>
      </c>
      <c r="AY57" s="5">
        <v>663766.28624923504</v>
      </c>
      <c r="BA57" s="5">
        <v>663766.28624923399</v>
      </c>
      <c r="BB57" s="5">
        <v>0</v>
      </c>
      <c r="BC57" s="5">
        <v>5.9645126111486098E-2</v>
      </c>
      <c r="BD57" s="5">
        <v>781797.30106230802</v>
      </c>
      <c r="BE57" s="5">
        <v>118029.02797081</v>
      </c>
      <c r="BF57" s="5">
        <v>0.2246138589444</v>
      </c>
      <c r="BG57" s="5">
        <v>1.70258327802731</v>
      </c>
      <c r="BH57" s="5">
        <v>0</v>
      </c>
      <c r="BI57" s="5">
        <v>0</v>
      </c>
      <c r="BJ57" s="5">
        <v>0</v>
      </c>
      <c r="BK57" s="5">
        <v>46</v>
      </c>
      <c r="BL57" s="5">
        <v>368</v>
      </c>
      <c r="BM57" s="5">
        <v>0</v>
      </c>
      <c r="BN57" s="5">
        <v>26</v>
      </c>
      <c r="BO57" s="5">
        <v>0</v>
      </c>
      <c r="BP57" s="5">
        <v>9977</v>
      </c>
      <c r="BQ57" s="5">
        <v>0</v>
      </c>
      <c r="BR57" s="5">
        <v>0</v>
      </c>
      <c r="BS57" s="5">
        <v>0</v>
      </c>
      <c r="BT57" s="5">
        <v>4897</v>
      </c>
      <c r="BU57" s="5">
        <v>0</v>
      </c>
      <c r="BV57" s="5">
        <v>115020</v>
      </c>
      <c r="BW57" s="5">
        <v>3</v>
      </c>
      <c r="BX57" s="5">
        <v>805165</v>
      </c>
      <c r="BY57" s="5">
        <v>0</v>
      </c>
      <c r="BZ57" s="5">
        <v>65026</v>
      </c>
      <c r="CA57" s="5">
        <v>0</v>
      </c>
      <c r="CB57" s="5">
        <v>24951259</v>
      </c>
      <c r="CC57" s="5">
        <v>0</v>
      </c>
      <c r="CD57" s="5">
        <v>0</v>
      </c>
      <c r="CE57" s="5">
        <v>0</v>
      </c>
      <c r="CF57" s="5">
        <v>12246297</v>
      </c>
      <c r="CG57" s="5">
        <v>46</v>
      </c>
      <c r="CH57" s="5">
        <v>0</v>
      </c>
      <c r="CI57" s="5">
        <v>0</v>
      </c>
      <c r="CJ57" s="5">
        <v>3</v>
      </c>
      <c r="CK57" s="5">
        <v>0</v>
      </c>
      <c r="CL57" s="5">
        <v>0</v>
      </c>
      <c r="CM57" s="5">
        <v>46</v>
      </c>
      <c r="CN57" s="5">
        <v>3</v>
      </c>
      <c r="CO57" s="5" t="s">
        <v>857</v>
      </c>
      <c r="CQ57" s="5">
        <v>331683.80317226902</v>
      </c>
      <c r="CR57" s="5">
        <v>332082.48307696398</v>
      </c>
      <c r="CS57" s="5">
        <v>0</v>
      </c>
      <c r="CT57" s="5">
        <v>0</v>
      </c>
      <c r="CU57" s="5">
        <v>1.76121525793823E-3</v>
      </c>
      <c r="CV57" s="5">
        <v>5.7883910853547903E-2</v>
      </c>
      <c r="CW57" s="5">
        <v>7.99797875635033E-4</v>
      </c>
      <c r="CX57" s="5">
        <v>3.1489953216861002E-2</v>
      </c>
      <c r="CY57" s="5">
        <v>3.2289751092496002E-2</v>
      </c>
      <c r="CZ57" s="5">
        <v>9.6141738230320201E-4</v>
      </c>
      <c r="DA57" s="5">
        <v>2.63939576366869E-2</v>
      </c>
      <c r="DB57" s="5">
        <v>2.7355375018990099E-2</v>
      </c>
      <c r="DC57" s="5">
        <v>390935.79414789402</v>
      </c>
      <c r="DD57" s="5">
        <v>390861.506914414</v>
      </c>
      <c r="DE57" s="5">
        <v>59251.9881604322</v>
      </c>
      <c r="DF57" s="5">
        <v>58777.039810378599</v>
      </c>
      <c r="DG57" s="5">
        <v>58753.654827206199</v>
      </c>
      <c r="DH57" s="5">
        <v>58508.753791560201</v>
      </c>
      <c r="DI57" s="5">
        <v>117262.408618766</v>
      </c>
      <c r="DJ57" s="5">
        <v>268.33333322599998</v>
      </c>
      <c r="DK57" s="5">
        <v>268.28002121749103</v>
      </c>
      <c r="DL57" s="5">
        <v>536.61335444349095</v>
      </c>
      <c r="DM57" s="5">
        <v>0</v>
      </c>
      <c r="DN57" s="5">
        <v>0</v>
      </c>
      <c r="DO57" s="5">
        <v>0</v>
      </c>
      <c r="DP57" s="5">
        <v>230</v>
      </c>
      <c r="DQ57" s="5">
        <v>5.9976009596161501E-3</v>
      </c>
      <c r="DR57" s="5">
        <v>230.00599760095901</v>
      </c>
      <c r="DS57" s="5">
        <v>1.05397665978568E-3</v>
      </c>
      <c r="DT57" s="5">
        <v>0.22355988228461399</v>
      </c>
      <c r="DU57" s="5">
        <v>0.2246138589444</v>
      </c>
      <c r="DV57" s="5">
        <v>1.05397665978568E-3</v>
      </c>
      <c r="DW57" s="5">
        <v>0.22355988228461399</v>
      </c>
      <c r="DX57" s="5">
        <v>0</v>
      </c>
      <c r="DY57" s="5">
        <v>0</v>
      </c>
      <c r="DZ57" s="5">
        <v>0</v>
      </c>
      <c r="EA57" s="5">
        <v>0</v>
      </c>
      <c r="EB57" s="5">
        <v>1.70258327802731</v>
      </c>
      <c r="EC57" s="5">
        <v>0</v>
      </c>
      <c r="ED57" s="5">
        <v>1.70258327802731</v>
      </c>
      <c r="EE57" s="5">
        <v>1.70258327802731</v>
      </c>
      <c r="EF57" s="5">
        <v>0</v>
      </c>
      <c r="EG57" s="5">
        <v>0</v>
      </c>
      <c r="EH57" s="5">
        <v>0</v>
      </c>
      <c r="EI57" s="5">
        <v>0</v>
      </c>
      <c r="EJ57" s="5">
        <v>0</v>
      </c>
      <c r="EK57" s="5">
        <v>0.24934281990187401</v>
      </c>
      <c r="EL57" s="5">
        <v>0.15362770049928001</v>
      </c>
      <c r="EM57" s="71">
        <v>9.9988722207067199E-5</v>
      </c>
      <c r="EN57" s="5">
        <v>0</v>
      </c>
      <c r="EO57" s="71">
        <v>1.4689520810441199E-19</v>
      </c>
      <c r="EP57" s="5">
        <v>7.5722525670999996</v>
      </c>
      <c r="EQ57" s="71">
        <v>9.3340408872655199E-5</v>
      </c>
      <c r="ER57" s="71">
        <v>9.9770642628421697E-5</v>
      </c>
      <c r="ES57" s="5">
        <v>0</v>
      </c>
      <c r="ET57" s="5">
        <v>5.6100000448999996</v>
      </c>
      <c r="EU57" s="71">
        <v>9.9918556132838594E-5</v>
      </c>
      <c r="EV57" s="71">
        <v>9.97284799093556E-5</v>
      </c>
      <c r="EW57" s="71">
        <v>9.9818832143938594E-5</v>
      </c>
      <c r="EX57" s="71">
        <v>9.9822134121185696E-5</v>
      </c>
      <c r="EY57" s="5">
        <v>0.41676659559422002</v>
      </c>
      <c r="EZ57" s="71">
        <v>9.9929094219852703E-5</v>
      </c>
      <c r="FA57" s="5">
        <v>0</v>
      </c>
      <c r="FB57" s="5">
        <v>0</v>
      </c>
      <c r="FC57" s="5">
        <v>0</v>
      </c>
      <c r="FD57" s="71">
        <v>1.41236711215242E-9</v>
      </c>
      <c r="FE57" s="71">
        <v>1.1311335756936101E-9</v>
      </c>
      <c r="FF57" s="71">
        <v>1.9570123299672501E-11</v>
      </c>
      <c r="FG57" s="71">
        <v>1.1311335756936101E-9</v>
      </c>
      <c r="FH57" s="71">
        <v>1.41236711215242E-9</v>
      </c>
      <c r="FI57" s="71">
        <v>1.7059420542864199E-10</v>
      </c>
      <c r="FJ57" s="71">
        <v>1.41236711215242E-9</v>
      </c>
      <c r="FK57" s="71">
        <v>7.5270489974244004E-7</v>
      </c>
      <c r="FL57" s="5">
        <v>0</v>
      </c>
      <c r="FM57" s="71">
        <v>-1.10406720583878E-8</v>
      </c>
      <c r="FN57" s="71">
        <v>2.48168266932683E-10</v>
      </c>
      <c r="FO57" s="71">
        <v>1.12888403253205E-8</v>
      </c>
      <c r="FP57" s="71">
        <v>-5.7582341944363199E-9</v>
      </c>
      <c r="FQ57" s="71">
        <v>1.9196701585115399E-9</v>
      </c>
      <c r="FR57" s="71">
        <v>7.6779043529478693E-9</v>
      </c>
      <c r="FS57" s="5">
        <v>5</v>
      </c>
      <c r="FT57" s="5">
        <v>0.174532925199432</v>
      </c>
      <c r="FU57" s="5">
        <v>0</v>
      </c>
      <c r="FV57" s="5">
        <v>0.24934281990187401</v>
      </c>
      <c r="FW57" s="5">
        <v>0.15362770049928001</v>
      </c>
      <c r="FX57" s="71">
        <v>9.9998680187063303E-5</v>
      </c>
      <c r="FY57" s="71">
        <v>9.9995586804402196E-5</v>
      </c>
      <c r="FZ57" s="5">
        <v>5.3270080068095496</v>
      </c>
      <c r="GA57" s="5">
        <v>0.14224835865461999</v>
      </c>
      <c r="GB57" s="71">
        <v>9.9998680187063303E-5</v>
      </c>
      <c r="GC57" s="71">
        <v>9.9995586804402196E-5</v>
      </c>
      <c r="GD57" s="71">
        <v>1.06848698250108E-16</v>
      </c>
      <c r="GE57" s="5">
        <v>7.7774916268576897</v>
      </c>
      <c r="GF57" s="71">
        <v>9.9768320632298501E-5</v>
      </c>
      <c r="GG57" s="71">
        <v>9.9929242839635795E-5</v>
      </c>
      <c r="GH57" s="5">
        <v>0</v>
      </c>
      <c r="GI57" s="5">
        <v>3.3932640341733999</v>
      </c>
      <c r="GJ57" s="71">
        <v>9.9940782760765597E-5</v>
      </c>
      <c r="GK57" s="71">
        <v>9.9748842852742604E-5</v>
      </c>
      <c r="GL57" s="71">
        <v>9.9976996905226602E-5</v>
      </c>
      <c r="GM57" s="71">
        <v>9.9577274270679002E-5</v>
      </c>
      <c r="GN57" s="5">
        <v>0.41676649747418798</v>
      </c>
      <c r="GO57" s="5">
        <v>0</v>
      </c>
      <c r="GP57" s="71">
        <v>9.9830974188197503E-5</v>
      </c>
      <c r="GQ57" s="71">
        <v>9.8732199800721706E-5</v>
      </c>
      <c r="GR57" s="5">
        <v>0</v>
      </c>
      <c r="GS57" s="71">
        <v>1.4911121335448E-6</v>
      </c>
      <c r="GT57" s="71">
        <v>1.4911121335448E-6</v>
      </c>
      <c r="GU57" s="71">
        <v>3.50720661901338E-7</v>
      </c>
      <c r="GV57" s="71">
        <v>1.4911121335448E-6</v>
      </c>
      <c r="GW57" s="71">
        <v>7.2798135564155999E-7</v>
      </c>
      <c r="GX57" s="71">
        <v>4.8956962106494399E-7</v>
      </c>
      <c r="GY57" s="71">
        <v>7.2798135564155999E-7</v>
      </c>
      <c r="GZ57" s="5">
        <v>0.25700075458871102</v>
      </c>
      <c r="HA57" s="5">
        <v>0.100000516764536</v>
      </c>
      <c r="HB57" s="71">
        <v>-1.7862036554610501E-7</v>
      </c>
      <c r="HC57" s="71">
        <v>6.9053563110414405E-8</v>
      </c>
      <c r="HD57" s="71">
        <v>2.4767392865651899E-7</v>
      </c>
      <c r="HE57" s="71">
        <v>-2.5809845710591399E-8</v>
      </c>
      <c r="HF57" s="71">
        <v>1.76034796521446E-7</v>
      </c>
      <c r="HG57" s="71">
        <v>2.0184464223203699E-7</v>
      </c>
      <c r="HH57" s="5">
        <v>5</v>
      </c>
      <c r="HI57" s="5">
        <v>0.174532925199432</v>
      </c>
      <c r="HJ57" s="5">
        <v>0.104999999999999</v>
      </c>
      <c r="HK57" s="71">
        <v>1.06848698250108E-16</v>
      </c>
      <c r="HL57" s="5">
        <v>7.5722525670999996</v>
      </c>
      <c r="HM57" s="71">
        <v>9.9768320632298501E-5</v>
      </c>
      <c r="HN57" s="71">
        <v>9.9929242839635795E-5</v>
      </c>
      <c r="HO57" s="5">
        <v>0</v>
      </c>
      <c r="HP57" s="5">
        <v>5.6100000448999996</v>
      </c>
      <c r="HQ57" s="71">
        <v>9.9940782760765597E-5</v>
      </c>
      <c r="HR57" s="71">
        <v>9.9748842852742604E-5</v>
      </c>
      <c r="HS57" s="71">
        <v>9.9976996905226602E-5</v>
      </c>
      <c r="HT57" s="71">
        <v>9.9822134121185696E-5</v>
      </c>
      <c r="HU57" s="5">
        <v>0.41676659559422002</v>
      </c>
      <c r="HV57" s="71">
        <v>9.9929094219852703E-5</v>
      </c>
      <c r="HW57" s="71">
        <v>9.9830974188197503E-5</v>
      </c>
      <c r="HX57" s="71">
        <v>9.8732199800721706E-5</v>
      </c>
      <c r="HY57" s="5">
        <v>0</v>
      </c>
      <c r="HZ57" s="71">
        <v>1.4911121335448E-6</v>
      </c>
      <c r="IA57" s="71">
        <v>1.4911121335448E-6</v>
      </c>
      <c r="IB57" s="71">
        <v>3.50720661901338E-7</v>
      </c>
      <c r="IC57" s="71">
        <v>1.4911121335448E-6</v>
      </c>
      <c r="ID57" s="71">
        <v>7.2798135564155999E-7</v>
      </c>
      <c r="IE57" s="71">
        <v>4.8956962106494399E-7</v>
      </c>
      <c r="IF57" s="71">
        <v>7.2798135564155999E-7</v>
      </c>
      <c r="IG57" s="5">
        <v>0.25700075458871102</v>
      </c>
      <c r="IH57" s="5">
        <v>0.100000516764536</v>
      </c>
      <c r="II57" s="5">
        <v>14900</v>
      </c>
      <c r="IJ57" s="5">
        <v>8718</v>
      </c>
      <c r="IK57" s="5">
        <v>2501</v>
      </c>
      <c r="IL57" s="5">
        <v>2318</v>
      </c>
      <c r="IM57" s="5">
        <v>183</v>
      </c>
      <c r="IN57" s="5">
        <v>1218</v>
      </c>
      <c r="IO57" s="5">
        <v>1100</v>
      </c>
      <c r="IP57" s="5">
        <v>0</v>
      </c>
      <c r="IQ57" s="5">
        <v>368</v>
      </c>
      <c r="IR57" s="5">
        <v>10003</v>
      </c>
      <c r="IS57" s="5">
        <v>5816</v>
      </c>
      <c r="IT57" s="5">
        <v>107</v>
      </c>
      <c r="IU57" s="5">
        <v>107</v>
      </c>
      <c r="IV57" s="5">
        <v>4897</v>
      </c>
      <c r="IW57" s="5">
        <v>4866</v>
      </c>
      <c r="IX57" s="5">
        <v>26</v>
      </c>
      <c r="IY57" s="5">
        <v>0</v>
      </c>
      <c r="IZ57" s="5">
        <v>5</v>
      </c>
      <c r="JA57" s="5">
        <v>1.02913913171853E-4</v>
      </c>
      <c r="JB57" s="5">
        <v>1.1827622307958299E-4</v>
      </c>
      <c r="JC57" s="71">
        <v>8.9573657476194003E-5</v>
      </c>
      <c r="JD57" s="5">
        <v>1.02913913171853E-4</v>
      </c>
      <c r="JE57" s="5">
        <v>1.1827622307958299E-4</v>
      </c>
      <c r="JF57" s="5">
        <v>1.00802657145404E-4</v>
      </c>
      <c r="JG57" s="5">
        <v>0</v>
      </c>
      <c r="JH57" s="5">
        <v>0</v>
      </c>
      <c r="JI57" s="5">
        <v>0</v>
      </c>
      <c r="JJ57" s="5">
        <v>0</v>
      </c>
      <c r="JK57" s="5">
        <v>0</v>
      </c>
      <c r="JL57" s="5">
        <v>0</v>
      </c>
      <c r="JM57" s="5">
        <v>2.7840196240134099E-3</v>
      </c>
      <c r="JN57" s="5">
        <v>2.78411741321943E-3</v>
      </c>
      <c r="JO57" s="5">
        <v>7.7580748692528199E-4</v>
      </c>
      <c r="JP57" s="5">
        <v>7.7417464400983003E-4</v>
      </c>
      <c r="JQ57" s="71">
        <v>-1.8966103760449199E-7</v>
      </c>
      <c r="JR57" s="71">
        <v>6.9301731377347101E-8</v>
      </c>
      <c r="JS57" s="71">
        <v>2.5896276898184001E-7</v>
      </c>
      <c r="JT57" s="71">
        <v>-3.1568079905027702E-8</v>
      </c>
      <c r="JU57" s="71">
        <v>1.77954466679957E-7</v>
      </c>
      <c r="JV57" s="71">
        <v>2.09522546584985E-7</v>
      </c>
      <c r="JW57" s="5">
        <v>5</v>
      </c>
      <c r="JX57" s="5">
        <v>330165.23761123198</v>
      </c>
      <c r="JY57" s="5">
        <v>661849.04078350205</v>
      </c>
      <c r="JZ57" s="5">
        <v>0.174532925199432</v>
      </c>
      <c r="KA57" s="5">
        <v>0</v>
      </c>
      <c r="KB57" s="5" t="s">
        <v>318</v>
      </c>
      <c r="KC57" s="5">
        <v>0</v>
      </c>
      <c r="KD57" s="5" t="s">
        <v>1406</v>
      </c>
      <c r="KF57" s="5" t="s">
        <v>1407</v>
      </c>
      <c r="KG57" s="5" t="s">
        <v>525</v>
      </c>
      <c r="KH57" s="5" t="s">
        <v>320</v>
      </c>
      <c r="KI57" s="5">
        <v>12</v>
      </c>
      <c r="KL57" s="5">
        <v>1</v>
      </c>
      <c r="KM57" s="5">
        <v>1</v>
      </c>
      <c r="KP57" s="5">
        <v>3</v>
      </c>
      <c r="KW57" s="5" t="s">
        <v>321</v>
      </c>
      <c r="LB57" s="5">
        <v>1</v>
      </c>
      <c r="LC57" s="5" t="s">
        <v>318</v>
      </c>
      <c r="LD57" s="5" t="s">
        <v>322</v>
      </c>
      <c r="LE57" s="5">
        <v>0</v>
      </c>
      <c r="LF57" s="5">
        <v>1</v>
      </c>
      <c r="LG57" s="5">
        <v>1</v>
      </c>
    </row>
    <row r="58" spans="1:319" x14ac:dyDescent="0.2">
      <c r="A58" s="5" t="s">
        <v>528</v>
      </c>
      <c r="B58" s="73" t="s">
        <v>547</v>
      </c>
      <c r="C58" s="5" t="s">
        <v>529</v>
      </c>
      <c r="D58" s="5" t="s">
        <v>362</v>
      </c>
      <c r="E58" s="5">
        <v>4</v>
      </c>
      <c r="F58" s="73" t="s">
        <v>1038</v>
      </c>
      <c r="G58" s="29">
        <v>670108.07745276205</v>
      </c>
      <c r="H58" s="29">
        <v>372126.84444569401</v>
      </c>
      <c r="I58" s="74">
        <v>670108.07745276205</v>
      </c>
      <c r="J58" s="77">
        <v>44591.69027777778</v>
      </c>
      <c r="K58" s="29">
        <v>670108.07745276205</v>
      </c>
      <c r="L58" s="5" t="s">
        <v>462</v>
      </c>
      <c r="M58" s="5">
        <v>1</v>
      </c>
      <c r="N58" s="5" t="s">
        <v>530</v>
      </c>
      <c r="O58" s="5" t="s">
        <v>530</v>
      </c>
      <c r="R58" s="5">
        <v>24993</v>
      </c>
      <c r="S58" s="5">
        <v>4281</v>
      </c>
      <c r="U58" s="5">
        <v>0</v>
      </c>
      <c r="V58" s="5">
        <v>738.82745838165204</v>
      </c>
      <c r="W58" s="5">
        <v>0</v>
      </c>
      <c r="X58" s="5" t="s">
        <v>531</v>
      </c>
      <c r="AG58" s="5">
        <v>0</v>
      </c>
      <c r="AH58" s="5">
        <v>0</v>
      </c>
      <c r="AL58" s="5">
        <v>2</v>
      </c>
      <c r="AM58" s="5">
        <v>11</v>
      </c>
      <c r="AU58" s="5">
        <v>17712</v>
      </c>
      <c r="AV58" s="5" t="b">
        <v>1</v>
      </c>
      <c r="AW58" s="5">
        <v>0</v>
      </c>
      <c r="AY58" s="5">
        <v>670108.07745276403</v>
      </c>
      <c r="BA58" s="5">
        <v>670108.07745276205</v>
      </c>
      <c r="BB58" s="5">
        <v>0</v>
      </c>
      <c r="BC58" s="5">
        <v>273.91992980933901</v>
      </c>
      <c r="BD58" s="5">
        <v>881855.90026978904</v>
      </c>
      <c r="BE58" s="5">
        <v>211425.86502533199</v>
      </c>
      <c r="BF58" s="5">
        <v>48.037256160189898</v>
      </c>
      <c r="BG58" s="5">
        <v>6.0572438855391797E-4</v>
      </c>
      <c r="BH58" s="5">
        <v>0</v>
      </c>
      <c r="BI58" s="5">
        <v>0</v>
      </c>
      <c r="BJ58" s="5">
        <v>0</v>
      </c>
      <c r="BK58" s="5">
        <v>140</v>
      </c>
      <c r="BL58" s="5">
        <v>777</v>
      </c>
      <c r="BM58" s="5">
        <v>0</v>
      </c>
      <c r="BN58" s="5">
        <v>55</v>
      </c>
      <c r="BO58" s="5">
        <v>0</v>
      </c>
      <c r="BP58" s="5">
        <v>12840</v>
      </c>
      <c r="BQ58" s="5">
        <v>0</v>
      </c>
      <c r="BR58" s="5">
        <v>0</v>
      </c>
      <c r="BS58" s="5">
        <v>0</v>
      </c>
      <c r="BT58" s="5">
        <v>5816</v>
      </c>
      <c r="BU58" s="5">
        <v>0</v>
      </c>
      <c r="BV58" s="5">
        <v>599235</v>
      </c>
      <c r="BW58" s="5">
        <v>17572</v>
      </c>
      <c r="BX58" s="5">
        <v>2726713</v>
      </c>
      <c r="BY58" s="5">
        <v>0</v>
      </c>
      <c r="BZ58" s="5">
        <v>235455</v>
      </c>
      <c r="CA58" s="5">
        <v>0</v>
      </c>
      <c r="CB58" s="5">
        <v>54965298</v>
      </c>
      <c r="CC58" s="5">
        <v>0</v>
      </c>
      <c r="CD58" s="5">
        <v>0</v>
      </c>
      <c r="CE58" s="5">
        <v>0</v>
      </c>
      <c r="CF58" s="5">
        <v>24897146</v>
      </c>
      <c r="CG58" s="5">
        <v>140</v>
      </c>
      <c r="CH58" s="5">
        <v>0</v>
      </c>
      <c r="CI58" s="5">
        <v>0</v>
      </c>
      <c r="CJ58" s="5">
        <v>17572</v>
      </c>
      <c r="CK58" s="5">
        <v>0</v>
      </c>
      <c r="CL58" s="5">
        <v>0</v>
      </c>
      <c r="CM58" s="5">
        <v>140</v>
      </c>
      <c r="CN58" s="5">
        <v>17572</v>
      </c>
      <c r="CO58" s="5" t="s">
        <v>532</v>
      </c>
      <c r="CP58" s="5" t="s">
        <v>325</v>
      </c>
      <c r="CQ58" s="5">
        <v>334145.05731801502</v>
      </c>
      <c r="CR58" s="5">
        <v>335963.02013474703</v>
      </c>
      <c r="CS58" s="5">
        <v>0</v>
      </c>
      <c r="CT58" s="5">
        <v>0</v>
      </c>
      <c r="CU58" s="5">
        <v>0.97719173953044502</v>
      </c>
      <c r="CV58" s="5">
        <v>272.94273806980902</v>
      </c>
      <c r="CW58" s="5">
        <v>0.27027434787204901</v>
      </c>
      <c r="CX58" s="5">
        <v>119.234960921758</v>
      </c>
      <c r="CY58" s="5">
        <v>119.50523526963001</v>
      </c>
      <c r="CZ58" s="5">
        <v>0.70691739165839595</v>
      </c>
      <c r="DA58" s="5">
        <v>153.70777714805001</v>
      </c>
      <c r="DB58" s="5">
        <v>154.41469453970899</v>
      </c>
      <c r="DC58" s="5">
        <v>442230.658820212</v>
      </c>
      <c r="DD58" s="5">
        <v>439625.24144957599</v>
      </c>
      <c r="DE58" s="5">
        <v>108056.41609741699</v>
      </c>
      <c r="DF58" s="5">
        <v>103369.448927914</v>
      </c>
      <c r="DG58" s="5">
        <v>106825.58276429601</v>
      </c>
      <c r="DH58" s="5">
        <v>102821.568175964</v>
      </c>
      <c r="DI58" s="5">
        <v>209647.150940261</v>
      </c>
      <c r="DJ58" s="5">
        <v>530.83333312100001</v>
      </c>
      <c r="DK58" s="5">
        <v>527.35750971664402</v>
      </c>
      <c r="DL58" s="5">
        <v>1058.19084283764</v>
      </c>
      <c r="DM58" s="5">
        <v>0</v>
      </c>
      <c r="DN58" s="5">
        <v>0</v>
      </c>
      <c r="DO58" s="5">
        <v>0</v>
      </c>
      <c r="DP58" s="5">
        <v>700</v>
      </c>
      <c r="DQ58" s="5">
        <v>20.523242233123099</v>
      </c>
      <c r="DR58" s="5">
        <v>720.52324223312303</v>
      </c>
      <c r="DS58" s="5">
        <v>28.2076076101933</v>
      </c>
      <c r="DT58" s="5">
        <v>19.829648549996602</v>
      </c>
      <c r="DU58" s="5">
        <v>48.037256160189898</v>
      </c>
      <c r="DV58" s="5">
        <v>28.2076076101933</v>
      </c>
      <c r="DW58" s="5">
        <v>19.829648549996602</v>
      </c>
      <c r="DX58" s="5">
        <v>0</v>
      </c>
      <c r="DY58" s="5">
        <v>0</v>
      </c>
      <c r="DZ58" s="5">
        <v>0</v>
      </c>
      <c r="EA58" s="5">
        <v>6.0543018796307502E-4</v>
      </c>
      <c r="EB58" s="71">
        <v>2.9420059084353697E-7</v>
      </c>
      <c r="EC58" s="5">
        <v>6.0543018796307502E-4</v>
      </c>
      <c r="ED58" s="71">
        <v>2.9420059084353697E-7</v>
      </c>
      <c r="EE58" s="5">
        <v>6.0572438855391797E-4</v>
      </c>
      <c r="EF58" s="5">
        <v>0</v>
      </c>
      <c r="EG58" s="5">
        <v>0</v>
      </c>
      <c r="EH58" s="5">
        <v>0</v>
      </c>
      <c r="EI58" s="5">
        <v>0</v>
      </c>
      <c r="EJ58" s="5">
        <v>0</v>
      </c>
      <c r="EK58" s="5">
        <v>0.219579780981045</v>
      </c>
      <c r="EL58" s="5">
        <v>0.12012910743774</v>
      </c>
      <c r="EM58" s="71">
        <v>9.7993226116699293E-5</v>
      </c>
      <c r="EN58" s="71">
        <v>9.7851141679372494E-5</v>
      </c>
      <c r="EO58" s="5">
        <v>0</v>
      </c>
      <c r="EP58" s="5">
        <v>5.1995991808864002</v>
      </c>
      <c r="EQ58" s="71">
        <v>8.7343293792119193E-5</v>
      </c>
      <c r="ER58" s="71">
        <v>9.7153282494932797E-5</v>
      </c>
      <c r="ES58" s="5">
        <v>0</v>
      </c>
      <c r="ET58" s="5">
        <v>5.8050000535999997</v>
      </c>
      <c r="EU58" s="71">
        <v>9.7955686756745405E-5</v>
      </c>
      <c r="EV58" s="71">
        <v>9.7972602125007802E-5</v>
      </c>
      <c r="EW58" s="71">
        <v>9.7876696902421401E-5</v>
      </c>
      <c r="EX58" s="71">
        <v>9.78937029851856E-5</v>
      </c>
      <c r="EY58" s="5">
        <v>0.41676459682037997</v>
      </c>
      <c r="EZ58" s="71">
        <v>9.7930320380079595E-5</v>
      </c>
      <c r="FA58" s="5">
        <v>0</v>
      </c>
      <c r="FB58" s="71">
        <v>9.6947475784148196E-5</v>
      </c>
      <c r="FC58" s="5">
        <v>0</v>
      </c>
      <c r="FD58" s="71">
        <v>1.1651498375009299E-6</v>
      </c>
      <c r="FE58" s="71">
        <v>1.1651498375009299E-6</v>
      </c>
      <c r="FF58" s="71">
        <v>9.8694006966937309E-7</v>
      </c>
      <c r="FG58" s="71">
        <v>1.1651498375009299E-6</v>
      </c>
      <c r="FH58" s="71">
        <v>1.96051791467866E-7</v>
      </c>
      <c r="FI58" s="71">
        <v>6.2769528241801695E-8</v>
      </c>
      <c r="FJ58" s="71">
        <v>1.96051791467866E-7</v>
      </c>
      <c r="FK58" s="5">
        <v>2.4225064937298899E-2</v>
      </c>
      <c r="FL58" s="71">
        <v>7.2651622584629596E-7</v>
      </c>
      <c r="FM58" s="71">
        <v>-5.1368355851962697E-6</v>
      </c>
      <c r="FN58" s="71">
        <v>1.6730865590488401E-6</v>
      </c>
      <c r="FO58" s="71">
        <v>6.8099221442451098E-6</v>
      </c>
      <c r="FP58" s="71">
        <v>-6.5715957959440203E-7</v>
      </c>
      <c r="FQ58" s="71">
        <v>1.2930662980837501E-6</v>
      </c>
      <c r="FR58" s="71">
        <v>1.95022587767815E-6</v>
      </c>
      <c r="FS58" s="5">
        <v>5.1199999999999903</v>
      </c>
      <c r="FT58" s="5">
        <v>0</v>
      </c>
      <c r="FU58" s="5">
        <v>0</v>
      </c>
      <c r="FV58" s="5">
        <v>0.219579780981045</v>
      </c>
      <c r="FW58" s="5">
        <v>0.12012910743774</v>
      </c>
      <c r="FX58" s="71">
        <v>9.7999999999931394E-5</v>
      </c>
      <c r="FY58" s="71">
        <v>9.8000000000264502E-5</v>
      </c>
      <c r="FZ58" s="5">
        <v>5.4555926496092901</v>
      </c>
      <c r="GA58" s="5">
        <v>0.18694550728192999</v>
      </c>
      <c r="GB58" s="71">
        <v>9.7999999999931394E-5</v>
      </c>
      <c r="GC58" s="71">
        <v>9.8000000000264502E-5</v>
      </c>
      <c r="GD58" s="5">
        <v>0</v>
      </c>
      <c r="GE58" s="5">
        <v>9.7231668492290702</v>
      </c>
      <c r="GF58" s="71">
        <v>9.8000000000375497E-5</v>
      </c>
      <c r="GG58" s="71">
        <v>9.8000000000153506E-5</v>
      </c>
      <c r="GH58" s="5">
        <v>0</v>
      </c>
      <c r="GI58" s="5">
        <v>3.1265692704079799</v>
      </c>
      <c r="GJ58" s="71">
        <v>9.8000000000153506E-5</v>
      </c>
      <c r="GK58" s="71">
        <v>9.8000000000264502E-5</v>
      </c>
      <c r="GL58" s="71">
        <v>9.7999982885177403E-5</v>
      </c>
      <c r="GM58" s="71">
        <v>9.7921317104843197E-5</v>
      </c>
      <c r="GN58" s="5">
        <v>0.416764666345812</v>
      </c>
      <c r="GO58" s="71">
        <v>9.7999845812768397E-5</v>
      </c>
      <c r="GP58" s="71">
        <v>9.7979460366381902E-5</v>
      </c>
      <c r="GQ58" s="71">
        <v>9.8000000000375497E-5</v>
      </c>
      <c r="GR58" s="5">
        <v>0</v>
      </c>
      <c r="GS58" s="5">
        <v>1.87001672780859</v>
      </c>
      <c r="GT58" s="5">
        <v>1.87001672780859</v>
      </c>
      <c r="GU58" s="5">
        <v>5.0891432378796699E-4</v>
      </c>
      <c r="GV58" s="5">
        <v>1.87001672780859</v>
      </c>
      <c r="GW58" s="5">
        <v>1.9141042843291399E-3</v>
      </c>
      <c r="GX58" s="5">
        <v>1.9141042843291399E-3</v>
      </c>
      <c r="GY58" s="5">
        <v>1.58677177221058E-3</v>
      </c>
      <c r="GZ58" s="5">
        <v>2.8500119847579601E-2</v>
      </c>
      <c r="HA58" s="71">
        <v>8.48951958287713E-7</v>
      </c>
      <c r="HB58" s="5">
        <v>-1.4412073333604E-3</v>
      </c>
      <c r="HC58" s="5">
        <v>2.0164299657699899E-4</v>
      </c>
      <c r="HD58" s="5">
        <v>1.6428503299374001E-3</v>
      </c>
      <c r="HE58" s="71">
        <v>-8.8249449777891894E-5</v>
      </c>
      <c r="HF58" s="5">
        <v>6.7128504092777005E-4</v>
      </c>
      <c r="HG58" s="5">
        <v>7.5953449070566205E-4</v>
      </c>
      <c r="HH58" s="5">
        <v>3.8</v>
      </c>
      <c r="HI58" s="5">
        <v>0</v>
      </c>
      <c r="HJ58" s="5">
        <v>0</v>
      </c>
      <c r="HK58" s="5">
        <v>0</v>
      </c>
      <c r="HL58" s="5">
        <v>5.1995991808864002</v>
      </c>
      <c r="HM58" s="71">
        <v>9.8000000000375497E-5</v>
      </c>
      <c r="HN58" s="71">
        <v>9.8000000000153506E-5</v>
      </c>
      <c r="HO58" s="5">
        <v>0</v>
      </c>
      <c r="HP58" s="5">
        <v>5.8050000535999997</v>
      </c>
      <c r="HQ58" s="71">
        <v>9.8000000000153506E-5</v>
      </c>
      <c r="HR58" s="71">
        <v>9.8000000000264502E-5</v>
      </c>
      <c r="HS58" s="71">
        <v>9.7999982885177403E-5</v>
      </c>
      <c r="HT58" s="71">
        <v>9.7921317104843197E-5</v>
      </c>
      <c r="HU58" s="5">
        <v>0.41676459682037997</v>
      </c>
      <c r="HV58" s="71">
        <v>9.7999845812768397E-5</v>
      </c>
      <c r="HW58" s="71">
        <v>9.7979460366381902E-5</v>
      </c>
      <c r="HX58" s="71">
        <v>9.8000000000375497E-5</v>
      </c>
      <c r="HY58" s="5">
        <v>0</v>
      </c>
      <c r="HZ58" s="5">
        <v>1.87001672780859</v>
      </c>
      <c r="IA58" s="5">
        <v>1.87001672780859</v>
      </c>
      <c r="IB58" s="5">
        <v>5.0891432378796699E-4</v>
      </c>
      <c r="IC58" s="5">
        <v>1.87001672780859</v>
      </c>
      <c r="ID58" s="5">
        <v>1.9141042843291399E-3</v>
      </c>
      <c r="IE58" s="5">
        <v>1.9141042843291399E-3</v>
      </c>
      <c r="IF58" s="5">
        <v>1.58677177221058E-3</v>
      </c>
      <c r="IG58" s="5">
        <v>2.8500119847579601E-2</v>
      </c>
      <c r="IH58" s="71">
        <v>8.48951958287713E-7</v>
      </c>
      <c r="II58" s="5">
        <v>18711</v>
      </c>
      <c r="IJ58" s="5">
        <v>10480</v>
      </c>
      <c r="IK58" s="5">
        <v>4281</v>
      </c>
      <c r="IL58" s="5">
        <v>3892</v>
      </c>
      <c r="IM58" s="5">
        <v>389</v>
      </c>
      <c r="IN58" s="5">
        <v>2742</v>
      </c>
      <c r="IO58" s="5">
        <v>1150</v>
      </c>
      <c r="IP58" s="5">
        <v>0</v>
      </c>
      <c r="IQ58" s="5">
        <v>777</v>
      </c>
      <c r="IR58" s="5">
        <v>12895</v>
      </c>
      <c r="IS58" s="5">
        <v>6871</v>
      </c>
      <c r="IT58" s="5">
        <v>248</v>
      </c>
      <c r="IU58" s="5">
        <v>248</v>
      </c>
      <c r="IV58" s="5">
        <v>5816</v>
      </c>
      <c r="IW58" s="5">
        <v>5782</v>
      </c>
      <c r="IX58" s="5">
        <v>30</v>
      </c>
      <c r="IY58" s="5">
        <v>0</v>
      </c>
      <c r="IZ58" s="5">
        <v>4</v>
      </c>
      <c r="JA58" s="5">
        <v>1.62309964562457E-4</v>
      </c>
      <c r="JB58" s="71">
        <v>6.3825042518783599E-5</v>
      </c>
      <c r="JC58" s="5">
        <v>1.19146787822543E-4</v>
      </c>
      <c r="JD58" s="5">
        <v>1.62309964562457E-4</v>
      </c>
      <c r="JE58" s="71">
        <v>6.3825042518783599E-5</v>
      </c>
      <c r="JF58" s="71">
        <v>6.0578989300008601E-5</v>
      </c>
      <c r="JG58" s="5">
        <v>0</v>
      </c>
      <c r="JH58" s="5">
        <v>0</v>
      </c>
      <c r="JI58" s="5">
        <v>0</v>
      </c>
      <c r="JJ58" s="5">
        <v>0</v>
      </c>
      <c r="JK58" s="5">
        <v>0</v>
      </c>
      <c r="JL58" s="5">
        <v>0</v>
      </c>
      <c r="JM58" s="5">
        <v>6.5780839953677398E-3</v>
      </c>
      <c r="JN58" s="5">
        <v>6.5775914469590599E-3</v>
      </c>
      <c r="JO58" s="5">
        <v>1.63893915023655E-3</v>
      </c>
      <c r="JP58" s="5">
        <v>1.63656438081603E-3</v>
      </c>
      <c r="JQ58" s="5">
        <v>-1.4463441689455999E-3</v>
      </c>
      <c r="JR58" s="5">
        <v>2.03316083136048E-4</v>
      </c>
      <c r="JS58" s="5">
        <v>1.6496602520816501E-3</v>
      </c>
      <c r="JT58" s="71">
        <v>-8.8906609357486201E-5</v>
      </c>
      <c r="JU58" s="5">
        <v>6.7257810722585402E-4</v>
      </c>
      <c r="JV58" s="5">
        <v>7.6148471658333996E-4</v>
      </c>
      <c r="JW58" s="5">
        <v>5.1199999999999903</v>
      </c>
      <c r="JX58" s="5">
        <v>176967.78450669601</v>
      </c>
      <c r="JY58" s="5">
        <v>511112.841824712</v>
      </c>
      <c r="JZ58" s="5">
        <v>0</v>
      </c>
      <c r="KA58" s="5">
        <v>0</v>
      </c>
      <c r="KB58" s="5" t="s">
        <v>318</v>
      </c>
      <c r="KC58" s="5">
        <v>0</v>
      </c>
      <c r="KD58" s="5" t="s">
        <v>533</v>
      </c>
      <c r="KF58" s="5" t="s">
        <v>534</v>
      </c>
      <c r="KG58" s="5" t="s">
        <v>525</v>
      </c>
      <c r="KH58" s="5" t="s">
        <v>320</v>
      </c>
      <c r="KI58" s="5">
        <v>13</v>
      </c>
      <c r="KL58" s="5">
        <v>1</v>
      </c>
      <c r="KM58" s="5">
        <v>1</v>
      </c>
      <c r="KP58" s="5">
        <v>4</v>
      </c>
      <c r="KW58" s="5" t="s">
        <v>321</v>
      </c>
      <c r="LB58" s="5">
        <v>1</v>
      </c>
      <c r="LC58" s="5" t="s">
        <v>318</v>
      </c>
      <c r="LD58" s="5" t="s">
        <v>322</v>
      </c>
      <c r="LE58" s="5">
        <v>0</v>
      </c>
      <c r="LF58" s="5">
        <v>1</v>
      </c>
      <c r="LG58" s="5">
        <v>1</v>
      </c>
    </row>
    <row r="59" spans="1:319" x14ac:dyDescent="0.2">
      <c r="A59" s="5" t="s">
        <v>528</v>
      </c>
      <c r="B59" s="73" t="s">
        <v>547</v>
      </c>
      <c r="C59" s="5" t="s">
        <v>529</v>
      </c>
      <c r="D59" s="5" t="s">
        <v>362</v>
      </c>
      <c r="E59" s="5">
        <v>7</v>
      </c>
      <c r="F59" s="73" t="s">
        <v>1039</v>
      </c>
      <c r="G59" s="29">
        <v>631919.331003514</v>
      </c>
      <c r="H59" s="29">
        <v>344484.872653734</v>
      </c>
      <c r="I59" s="74">
        <v>631919.331003514</v>
      </c>
      <c r="J59" s="77">
        <v>44653.538888888892</v>
      </c>
      <c r="K59" s="29">
        <v>631919.331003514</v>
      </c>
      <c r="L59" s="5" t="s">
        <v>462</v>
      </c>
      <c r="M59" s="5">
        <v>1</v>
      </c>
      <c r="N59" s="5" t="s">
        <v>530</v>
      </c>
      <c r="O59" s="5" t="s">
        <v>530</v>
      </c>
      <c r="R59" s="5">
        <v>24988</v>
      </c>
      <c r="S59" s="5">
        <v>4281</v>
      </c>
      <c r="U59" s="5">
        <v>0</v>
      </c>
      <c r="V59" s="5">
        <v>751.41956853866498</v>
      </c>
      <c r="W59" s="5">
        <v>0</v>
      </c>
      <c r="X59" s="5" t="s">
        <v>1289</v>
      </c>
      <c r="AG59" s="5">
        <v>0</v>
      </c>
      <c r="AH59" s="5">
        <v>0</v>
      </c>
      <c r="AL59" s="5">
        <v>2</v>
      </c>
      <c r="AM59" s="5">
        <v>13</v>
      </c>
      <c r="AU59" s="5">
        <v>12737</v>
      </c>
      <c r="AV59" s="5" t="b">
        <v>1</v>
      </c>
      <c r="AW59" s="5">
        <v>0</v>
      </c>
      <c r="AY59" s="5">
        <v>631919.331003514</v>
      </c>
      <c r="BA59" s="5">
        <v>631919.331003514</v>
      </c>
      <c r="BB59" s="5">
        <v>0</v>
      </c>
      <c r="BC59" s="5">
        <v>0.13563745051814</v>
      </c>
      <c r="BD59" s="5">
        <v>796314.68868956796</v>
      </c>
      <c r="BE59" s="5">
        <v>164303.4088875</v>
      </c>
      <c r="BF59" s="5">
        <v>72.705138277685293</v>
      </c>
      <c r="BG59" s="5">
        <v>19.108022825035299</v>
      </c>
      <c r="BH59" s="5">
        <v>0</v>
      </c>
      <c r="BI59" s="5">
        <v>0</v>
      </c>
      <c r="BJ59" s="5">
        <v>0</v>
      </c>
      <c r="BK59" s="5">
        <v>195</v>
      </c>
      <c r="BL59" s="5">
        <v>777</v>
      </c>
      <c r="BM59" s="5">
        <v>0</v>
      </c>
      <c r="BN59" s="5">
        <v>52</v>
      </c>
      <c r="BO59" s="5">
        <v>0</v>
      </c>
      <c r="BP59" s="5">
        <v>12837</v>
      </c>
      <c r="BQ59" s="5">
        <v>0</v>
      </c>
      <c r="BR59" s="5">
        <v>0</v>
      </c>
      <c r="BS59" s="5">
        <v>0</v>
      </c>
      <c r="BT59" s="5">
        <v>5816</v>
      </c>
      <c r="BU59" s="5">
        <v>0</v>
      </c>
      <c r="BV59" s="5">
        <v>834660</v>
      </c>
      <c r="BW59" s="5">
        <v>12542</v>
      </c>
      <c r="BX59" s="5">
        <v>2491288</v>
      </c>
      <c r="BY59" s="5">
        <v>0</v>
      </c>
      <c r="BZ59" s="5">
        <v>222612</v>
      </c>
      <c r="CA59" s="5">
        <v>0</v>
      </c>
      <c r="CB59" s="5">
        <v>54952455</v>
      </c>
      <c r="CC59" s="5">
        <v>0</v>
      </c>
      <c r="CD59" s="5">
        <v>0</v>
      </c>
      <c r="CE59" s="5">
        <v>0</v>
      </c>
      <c r="CF59" s="5">
        <v>24897146</v>
      </c>
      <c r="CG59" s="5">
        <v>195</v>
      </c>
      <c r="CH59" s="5">
        <v>0</v>
      </c>
      <c r="CI59" s="5">
        <v>0</v>
      </c>
      <c r="CJ59" s="5">
        <v>12542</v>
      </c>
      <c r="CK59" s="5">
        <v>0</v>
      </c>
      <c r="CL59" s="5">
        <v>0</v>
      </c>
      <c r="CM59" s="5">
        <v>195</v>
      </c>
      <c r="CN59" s="5">
        <v>12542</v>
      </c>
      <c r="CO59" s="5" t="s">
        <v>865</v>
      </c>
      <c r="CP59" s="5" t="s">
        <v>325</v>
      </c>
      <c r="CQ59" s="5">
        <v>314821.36873728503</v>
      </c>
      <c r="CR59" s="5">
        <v>317097.96226622898</v>
      </c>
      <c r="CS59" s="5">
        <v>0</v>
      </c>
      <c r="CT59" s="5">
        <v>0</v>
      </c>
      <c r="CU59" s="5">
        <v>5.9555515846845902E-2</v>
      </c>
      <c r="CV59" s="5">
        <v>7.6081934671293996E-2</v>
      </c>
      <c r="CW59" s="5">
        <v>2.4509251370487099E-2</v>
      </c>
      <c r="CX59" s="5">
        <v>3.2317112769162902E-2</v>
      </c>
      <c r="CY59" s="5">
        <v>5.6826364139650101E-2</v>
      </c>
      <c r="CZ59" s="5">
        <v>3.50462644763588E-2</v>
      </c>
      <c r="DA59" s="5">
        <v>4.3764821902130997E-2</v>
      </c>
      <c r="DB59" s="5">
        <v>7.8811086378489797E-2</v>
      </c>
      <c r="DC59" s="5">
        <v>399334.41175440903</v>
      </c>
      <c r="DD59" s="5">
        <v>396980.27693515801</v>
      </c>
      <c r="DE59" s="5">
        <v>84454.111831868897</v>
      </c>
      <c r="DF59" s="5">
        <v>79849.297055631207</v>
      </c>
      <c r="DG59" s="5">
        <v>82994.111832062903</v>
      </c>
      <c r="DH59" s="5">
        <v>79352.139460246806</v>
      </c>
      <c r="DI59" s="5">
        <v>162346.251292309</v>
      </c>
      <c r="DJ59" s="5">
        <v>484.99999980600001</v>
      </c>
      <c r="DK59" s="5">
        <v>482.50914875973302</v>
      </c>
      <c r="DL59" s="5">
        <v>967.50914856573297</v>
      </c>
      <c r="DM59" s="5">
        <v>0</v>
      </c>
      <c r="DN59" s="5">
        <v>0</v>
      </c>
      <c r="DO59" s="5">
        <v>0</v>
      </c>
      <c r="DP59" s="5">
        <v>975</v>
      </c>
      <c r="DQ59" s="5">
        <v>14.6484466246204</v>
      </c>
      <c r="DR59" s="5">
        <v>989.64844662461996</v>
      </c>
      <c r="DS59" s="5">
        <v>41.1633949426827</v>
      </c>
      <c r="DT59" s="5">
        <v>31.541743335002501</v>
      </c>
      <c r="DU59" s="5">
        <v>72.705138277685293</v>
      </c>
      <c r="DV59" s="5">
        <v>41.1633949426827</v>
      </c>
      <c r="DW59" s="5">
        <v>31.541743335002501</v>
      </c>
      <c r="DX59" s="5">
        <v>0</v>
      </c>
      <c r="DY59" s="5">
        <v>0</v>
      </c>
      <c r="DZ59" s="5">
        <v>0</v>
      </c>
      <c r="EA59" s="5">
        <v>17.708234796475299</v>
      </c>
      <c r="EB59" s="5">
        <v>1.39978802855998</v>
      </c>
      <c r="EC59" s="5">
        <v>17.708234796475299</v>
      </c>
      <c r="ED59" s="5">
        <v>1.39978802855998</v>
      </c>
      <c r="EE59" s="5">
        <v>19.108022825035299</v>
      </c>
      <c r="EF59" s="5">
        <v>0</v>
      </c>
      <c r="EG59" s="5">
        <v>0</v>
      </c>
      <c r="EH59" s="5">
        <v>0</v>
      </c>
      <c r="EI59" s="5">
        <v>0</v>
      </c>
      <c r="EJ59" s="5">
        <v>0</v>
      </c>
      <c r="EK59" s="5">
        <v>0.47552473380764798</v>
      </c>
      <c r="EL59" s="5">
        <v>0.15234834823032301</v>
      </c>
      <c r="EM59" s="71">
        <v>9.9994070284603595E-5</v>
      </c>
      <c r="EN59" s="71">
        <v>9.9962576060708103E-5</v>
      </c>
      <c r="EO59" s="71">
        <v>5.13809176133495E-19</v>
      </c>
      <c r="EP59" s="5">
        <v>3.9000000360999998</v>
      </c>
      <c r="EQ59" s="71">
        <v>9.5249520455364904E-5</v>
      </c>
      <c r="ER59" s="71">
        <v>9.9702229348519399E-5</v>
      </c>
      <c r="ES59" s="5">
        <v>0</v>
      </c>
      <c r="ET59" s="5">
        <v>5.8050000561999999</v>
      </c>
      <c r="EU59" s="71">
        <v>9.9910241395495495E-5</v>
      </c>
      <c r="EV59" s="71">
        <v>9.9931041176845898E-5</v>
      </c>
      <c r="EW59" s="71">
        <v>9.9656771125111705E-5</v>
      </c>
      <c r="EX59" s="71">
        <v>9.9884145964068694E-5</v>
      </c>
      <c r="EY59" s="5">
        <v>0.41676662875503401</v>
      </c>
      <c r="EZ59" s="71">
        <v>9.99622550352796E-5</v>
      </c>
      <c r="FA59" s="71">
        <v>9.9914815618107306E-5</v>
      </c>
      <c r="FB59" s="71">
        <v>9.8903455170606906E-5</v>
      </c>
      <c r="FC59" s="5">
        <v>0</v>
      </c>
      <c r="FD59" s="71">
        <v>6.1412448459918699E-8</v>
      </c>
      <c r="FE59" s="71">
        <v>6.1412448459918699E-8</v>
      </c>
      <c r="FF59" s="71">
        <v>3.5204298143298703E-8</v>
      </c>
      <c r="FG59" s="71">
        <v>6.1412448459918699E-8</v>
      </c>
      <c r="FH59" s="71">
        <v>1.71246330449292E-8</v>
      </c>
      <c r="FI59" s="71">
        <v>1.71246330449292E-8</v>
      </c>
      <c r="FJ59" s="71">
        <v>1.07817446082236E-8</v>
      </c>
      <c r="FK59" s="5">
        <v>2.4225024018473301E-2</v>
      </c>
      <c r="FL59" s="5">
        <v>2.1249881764270302E-2</v>
      </c>
      <c r="FM59" s="71">
        <v>-2.7662463313751497E-7</v>
      </c>
      <c r="FN59" s="71">
        <v>7.1965270373505898E-8</v>
      </c>
      <c r="FO59" s="71">
        <v>3.48589903511021E-7</v>
      </c>
      <c r="FP59" s="71">
        <v>-5.45849609413898E-8</v>
      </c>
      <c r="FQ59" s="71">
        <v>1.1976302781105001E-7</v>
      </c>
      <c r="FR59" s="71">
        <v>1.7434798875243901E-7</v>
      </c>
      <c r="FS59" s="5">
        <v>4</v>
      </c>
      <c r="FT59" s="5">
        <v>0</v>
      </c>
      <c r="FU59" s="5">
        <v>0</v>
      </c>
      <c r="FV59" s="5">
        <v>0.47552473380764798</v>
      </c>
      <c r="FW59" s="5">
        <v>0.15234834823032301</v>
      </c>
      <c r="FX59" s="71">
        <v>9.9997387519978805E-5</v>
      </c>
      <c r="FY59" s="71">
        <v>9.9997671323070997E-5</v>
      </c>
      <c r="FZ59" s="5">
        <v>4.6441864485532598</v>
      </c>
      <c r="GA59" s="5">
        <v>0.12929434424841801</v>
      </c>
      <c r="GB59" s="71">
        <v>9.9997387519978805E-5</v>
      </c>
      <c r="GC59" s="71">
        <v>9.9997671323070997E-5</v>
      </c>
      <c r="GD59" s="71">
        <v>4.31234442778849E-17</v>
      </c>
      <c r="GE59" s="5">
        <v>3.5247080678979801</v>
      </c>
      <c r="GF59" s="71">
        <v>9.9869425128601405E-5</v>
      </c>
      <c r="GG59" s="71">
        <v>9.9847670708363897E-5</v>
      </c>
      <c r="GH59" s="5">
        <v>0</v>
      </c>
      <c r="GI59" s="5">
        <v>5.2199003953396597</v>
      </c>
      <c r="GJ59" s="71">
        <v>9.9911534260366198E-5</v>
      </c>
      <c r="GK59" s="71">
        <v>9.9933205753908601E-5</v>
      </c>
      <c r="GL59" s="71">
        <v>9.9830454173055404E-5</v>
      </c>
      <c r="GM59" s="71">
        <v>9.9876764886097606E-5</v>
      </c>
      <c r="GN59" s="5">
        <v>0.41676659697546897</v>
      </c>
      <c r="GO59" s="71">
        <v>9.9930475469633894E-5</v>
      </c>
      <c r="GP59" s="5">
        <v>0</v>
      </c>
      <c r="GQ59" s="71">
        <v>9.9187823008328694E-5</v>
      </c>
      <c r="GR59" s="5">
        <v>0</v>
      </c>
      <c r="GS59" s="71">
        <v>1.2136041185328801E-6</v>
      </c>
      <c r="GT59" s="71">
        <v>1.2136041185328801E-6</v>
      </c>
      <c r="GU59" s="71">
        <v>9.2642730908920601E-7</v>
      </c>
      <c r="GV59" s="71">
        <v>1.2136041185328801E-6</v>
      </c>
      <c r="GW59" s="71">
        <v>5.6467263886972298E-7</v>
      </c>
      <c r="GX59" s="71">
        <v>5.6467263886972298E-7</v>
      </c>
      <c r="GY59" s="71">
        <v>4.15533362607689E-7</v>
      </c>
      <c r="GZ59" s="5">
        <v>9.2818054093960198E-2</v>
      </c>
      <c r="HA59" s="5">
        <v>2.4999979864541801E-2</v>
      </c>
      <c r="HB59" s="71">
        <v>-4.04123853799619E-7</v>
      </c>
      <c r="HC59" s="71">
        <v>6.0527004618012097E-8</v>
      </c>
      <c r="HD59" s="71">
        <v>4.6465085841763098E-7</v>
      </c>
      <c r="HE59" s="71">
        <v>-7.2066614313499502E-8</v>
      </c>
      <c r="HF59" s="71">
        <v>1.5786936953578901E-7</v>
      </c>
      <c r="HG59" s="71">
        <v>2.2993598384928801E-7</v>
      </c>
      <c r="HH59" s="5">
        <v>6.1531666666999998</v>
      </c>
      <c r="HI59" s="5">
        <v>0</v>
      </c>
      <c r="HJ59" s="5">
        <v>0</v>
      </c>
      <c r="HK59" s="71">
        <v>4.31234442778849E-17</v>
      </c>
      <c r="HL59" s="5">
        <v>3.9000000360999998</v>
      </c>
      <c r="HM59" s="71">
        <v>9.9869425128601405E-5</v>
      </c>
      <c r="HN59" s="71">
        <v>9.9847670708363897E-5</v>
      </c>
      <c r="HO59" s="5">
        <v>0</v>
      </c>
      <c r="HP59" s="5">
        <v>5.8050000561999999</v>
      </c>
      <c r="HQ59" s="71">
        <v>9.9911534260366198E-5</v>
      </c>
      <c r="HR59" s="71">
        <v>9.9933205753908601E-5</v>
      </c>
      <c r="HS59" s="71">
        <v>9.9830454173055404E-5</v>
      </c>
      <c r="HT59" s="71">
        <v>9.9884145964068694E-5</v>
      </c>
      <c r="HU59" s="5">
        <v>0.41676662875503401</v>
      </c>
      <c r="HV59" s="71">
        <v>9.99622550352796E-5</v>
      </c>
      <c r="HW59" s="71">
        <v>9.9914815618107306E-5</v>
      </c>
      <c r="HX59" s="71">
        <v>9.9187823008328694E-5</v>
      </c>
      <c r="HY59" s="5">
        <v>0</v>
      </c>
      <c r="HZ59" s="71">
        <v>1.2136041185328801E-6</v>
      </c>
      <c r="IA59" s="71">
        <v>1.2136041185328801E-6</v>
      </c>
      <c r="IB59" s="71">
        <v>9.2642730908920601E-7</v>
      </c>
      <c r="IC59" s="71">
        <v>1.2136041185328801E-6</v>
      </c>
      <c r="ID59" s="71">
        <v>5.6467263886972298E-7</v>
      </c>
      <c r="IE59" s="71">
        <v>5.6467263886972298E-7</v>
      </c>
      <c r="IF59" s="71">
        <v>4.15533362607689E-7</v>
      </c>
      <c r="IG59" s="5">
        <v>9.2818054093960198E-2</v>
      </c>
      <c r="IH59" s="5">
        <v>2.4999979864541801E-2</v>
      </c>
      <c r="II59" s="5">
        <v>18705</v>
      </c>
      <c r="IJ59" s="5">
        <v>10480</v>
      </c>
      <c r="IK59" s="5">
        <v>4281</v>
      </c>
      <c r="IL59" s="5">
        <v>3892</v>
      </c>
      <c r="IM59" s="5">
        <v>389</v>
      </c>
      <c r="IN59" s="5">
        <v>2742</v>
      </c>
      <c r="IO59" s="5">
        <v>1150</v>
      </c>
      <c r="IP59" s="5">
        <v>0</v>
      </c>
      <c r="IQ59" s="5">
        <v>777</v>
      </c>
      <c r="IR59" s="5">
        <v>12889</v>
      </c>
      <c r="IS59" s="5">
        <v>6871</v>
      </c>
      <c r="IT59" s="5">
        <v>248</v>
      </c>
      <c r="IU59" s="5">
        <v>248</v>
      </c>
      <c r="IV59" s="5">
        <v>5816</v>
      </c>
      <c r="IW59" s="5">
        <v>5782</v>
      </c>
      <c r="IX59" s="5">
        <v>30</v>
      </c>
      <c r="IY59" s="5">
        <v>0</v>
      </c>
      <c r="IZ59" s="5">
        <v>4</v>
      </c>
      <c r="JA59" s="5">
        <v>1.5645181139056701E-4</v>
      </c>
      <c r="JB59" s="71">
        <v>9.8441431178319897E-5</v>
      </c>
      <c r="JC59" s="5">
        <v>1.5294654287956099E-4</v>
      </c>
      <c r="JD59" s="5">
        <v>1.5645181139056701E-4</v>
      </c>
      <c r="JE59" s="71">
        <v>9.8441431178319897E-5</v>
      </c>
      <c r="JF59" s="71">
        <v>7.1025324237083897E-5</v>
      </c>
      <c r="JG59" s="5">
        <v>0</v>
      </c>
      <c r="JH59" s="5">
        <v>0</v>
      </c>
      <c r="JI59" s="5">
        <v>0</v>
      </c>
      <c r="JJ59" s="5">
        <v>0</v>
      </c>
      <c r="JK59" s="5">
        <v>0</v>
      </c>
      <c r="JL59" s="5">
        <v>0</v>
      </c>
      <c r="JM59" s="5">
        <v>6.6373384534879499E-3</v>
      </c>
      <c r="JN59" s="5">
        <v>6.63684528286289E-3</v>
      </c>
      <c r="JO59" s="5">
        <v>1.67648316414089E-3</v>
      </c>
      <c r="JP59" s="5">
        <v>1.6736738778288099E-3</v>
      </c>
      <c r="JQ59" s="71">
        <v>-6.8074848693713504E-7</v>
      </c>
      <c r="JR59" s="71">
        <v>1.3249227499151801E-7</v>
      </c>
      <c r="JS59" s="71">
        <v>8.1324076192865299E-7</v>
      </c>
      <c r="JT59" s="71">
        <v>-1.26651575254889E-7</v>
      </c>
      <c r="JU59" s="71">
        <v>2.7763239734683902E-7</v>
      </c>
      <c r="JV59" s="71">
        <v>4.04283972601728E-7</v>
      </c>
      <c r="JW59" s="5">
        <v>4</v>
      </c>
      <c r="JX59" s="5">
        <v>314975.40921036399</v>
      </c>
      <c r="JY59" s="5">
        <v>629796.77794765006</v>
      </c>
      <c r="JZ59" s="5">
        <v>0</v>
      </c>
      <c r="KA59" s="5">
        <v>0</v>
      </c>
      <c r="KB59" s="5" t="s">
        <v>318</v>
      </c>
      <c r="KC59" s="5">
        <v>0</v>
      </c>
      <c r="KD59" s="5" t="s">
        <v>1290</v>
      </c>
      <c r="KF59" s="5" t="s">
        <v>1291</v>
      </c>
      <c r="KG59" s="5" t="s">
        <v>525</v>
      </c>
      <c r="KH59" s="5" t="s">
        <v>320</v>
      </c>
      <c r="KI59" s="5">
        <v>13</v>
      </c>
      <c r="KL59" s="5">
        <v>1</v>
      </c>
      <c r="KM59" s="5">
        <v>1</v>
      </c>
      <c r="KP59" s="5">
        <v>3</v>
      </c>
      <c r="KW59" s="5" t="s">
        <v>321</v>
      </c>
      <c r="LB59" s="5">
        <v>1</v>
      </c>
      <c r="LC59" s="5" t="s">
        <v>318</v>
      </c>
      <c r="LD59" s="5" t="s">
        <v>322</v>
      </c>
      <c r="LE59" s="5">
        <v>0</v>
      </c>
      <c r="LF59" s="5">
        <v>1</v>
      </c>
      <c r="LG59" s="5">
        <v>1</v>
      </c>
    </row>
    <row r="60" spans="1:319" x14ac:dyDescent="0.2">
      <c r="A60" s="5" t="s">
        <v>528</v>
      </c>
      <c r="B60" s="73" t="s">
        <v>547</v>
      </c>
      <c r="C60" s="5" t="s">
        <v>529</v>
      </c>
      <c r="D60" s="5" t="s">
        <v>362</v>
      </c>
      <c r="E60" s="5">
        <v>8</v>
      </c>
      <c r="F60" s="73" t="s">
        <v>1040</v>
      </c>
      <c r="G60" s="29">
        <v>743896.25459849206</v>
      </c>
      <c r="H60" s="29">
        <v>446398.17288020498</v>
      </c>
      <c r="I60" s="74">
        <v>743896.25459849206</v>
      </c>
      <c r="J60" s="77">
        <v>44654.776388888888</v>
      </c>
      <c r="K60" s="29">
        <v>743896.25459849206</v>
      </c>
      <c r="L60" s="5" t="s">
        <v>462</v>
      </c>
      <c r="M60" s="5">
        <v>1</v>
      </c>
      <c r="N60" s="5" t="s">
        <v>530</v>
      </c>
      <c r="O60" s="5" t="s">
        <v>530</v>
      </c>
      <c r="R60" s="5">
        <v>24995</v>
      </c>
      <c r="S60" s="5">
        <v>4281</v>
      </c>
      <c r="U60" s="5">
        <v>0</v>
      </c>
      <c r="V60" s="5">
        <v>727.35111021995499</v>
      </c>
      <c r="W60" s="5">
        <v>0</v>
      </c>
      <c r="X60" s="5" t="s">
        <v>1286</v>
      </c>
      <c r="AG60" s="5">
        <v>0</v>
      </c>
      <c r="AH60" s="5">
        <v>0</v>
      </c>
      <c r="AL60" s="5">
        <v>1</v>
      </c>
      <c r="AM60" s="5">
        <v>12</v>
      </c>
      <c r="AU60" s="5">
        <v>21291</v>
      </c>
      <c r="AV60" s="5" t="b">
        <v>1</v>
      </c>
      <c r="AW60" s="5">
        <v>0</v>
      </c>
      <c r="AY60" s="5">
        <v>743896.25459849101</v>
      </c>
      <c r="BA60" s="5">
        <v>743896.25459849206</v>
      </c>
      <c r="BB60" s="5">
        <v>0</v>
      </c>
      <c r="BC60" s="5">
        <v>0.13226787916421501</v>
      </c>
      <c r="BD60" s="5">
        <v>952041.90065982298</v>
      </c>
      <c r="BE60" s="5">
        <v>208063.30257901701</v>
      </c>
      <c r="BF60" s="5">
        <v>82.211214435618999</v>
      </c>
      <c r="BG60" s="5">
        <v>0</v>
      </c>
      <c r="BH60" s="5">
        <v>0</v>
      </c>
      <c r="BI60" s="5">
        <v>0</v>
      </c>
      <c r="BJ60" s="5">
        <v>0</v>
      </c>
      <c r="BK60" s="5">
        <v>182</v>
      </c>
      <c r="BL60" s="5">
        <v>777</v>
      </c>
      <c r="BM60" s="5">
        <v>0</v>
      </c>
      <c r="BN60" s="5">
        <v>48</v>
      </c>
      <c r="BO60" s="5">
        <v>0</v>
      </c>
      <c r="BP60" s="5">
        <v>12850</v>
      </c>
      <c r="BQ60" s="5">
        <v>0</v>
      </c>
      <c r="BR60" s="5">
        <v>0</v>
      </c>
      <c r="BS60" s="5">
        <v>0</v>
      </c>
      <c r="BT60" s="5">
        <v>5816</v>
      </c>
      <c r="BU60" s="5">
        <v>0</v>
      </c>
      <c r="BV60" s="5">
        <v>779020</v>
      </c>
      <c r="BW60" s="5">
        <v>21109</v>
      </c>
      <c r="BX60" s="5">
        <v>2546928</v>
      </c>
      <c r="BY60" s="5">
        <v>0</v>
      </c>
      <c r="BZ60" s="5">
        <v>205488</v>
      </c>
      <c r="CA60" s="5">
        <v>0</v>
      </c>
      <c r="CB60" s="5">
        <v>55008108</v>
      </c>
      <c r="CC60" s="5">
        <v>0</v>
      </c>
      <c r="CD60" s="5">
        <v>0</v>
      </c>
      <c r="CE60" s="5">
        <v>0</v>
      </c>
      <c r="CF60" s="5">
        <v>24897146</v>
      </c>
      <c r="CG60" s="5">
        <v>182</v>
      </c>
      <c r="CH60" s="5">
        <v>0</v>
      </c>
      <c r="CI60" s="5">
        <v>0</v>
      </c>
      <c r="CJ60" s="5">
        <v>21109</v>
      </c>
      <c r="CK60" s="5">
        <v>0</v>
      </c>
      <c r="CL60" s="5">
        <v>0</v>
      </c>
      <c r="CM60" s="5">
        <v>182</v>
      </c>
      <c r="CN60" s="5">
        <v>21109</v>
      </c>
      <c r="CO60" s="5" t="s">
        <v>869</v>
      </c>
      <c r="CP60" s="5">
        <v>743713.37457740295</v>
      </c>
      <c r="CQ60" s="5">
        <v>370687.63612677902</v>
      </c>
      <c r="CR60" s="5">
        <v>373208.61847171199</v>
      </c>
      <c r="CS60" s="5">
        <v>0</v>
      </c>
      <c r="CT60" s="5">
        <v>0</v>
      </c>
      <c r="CU60" s="5">
        <v>3.8447739993265101E-3</v>
      </c>
      <c r="CV60" s="5">
        <v>0.128423105164889</v>
      </c>
      <c r="CW60" s="5">
        <v>1.0726404582926501E-3</v>
      </c>
      <c r="CX60" s="5">
        <v>5.2330846876249303E-2</v>
      </c>
      <c r="CY60" s="5">
        <v>5.3403487334541998E-2</v>
      </c>
      <c r="CZ60" s="5">
        <v>2.7721335410338501E-3</v>
      </c>
      <c r="DA60" s="5">
        <v>7.6092258288639705E-2</v>
      </c>
      <c r="DB60" s="5">
        <v>7.8864391829673502E-2</v>
      </c>
      <c r="DC60" s="5">
        <v>477187.49760350003</v>
      </c>
      <c r="DD60" s="5">
        <v>474854.403056323</v>
      </c>
      <c r="DE60" s="5">
        <v>106445.85520824901</v>
      </c>
      <c r="DF60" s="5">
        <v>101617.447370768</v>
      </c>
      <c r="DG60" s="5">
        <v>105040.02187511401</v>
      </c>
      <c r="DH60" s="5">
        <v>101101.120772817</v>
      </c>
      <c r="DI60" s="5">
        <v>206141.14264793199</v>
      </c>
      <c r="DJ60" s="5">
        <v>495.83333313499998</v>
      </c>
      <c r="DK60" s="5">
        <v>491.67231156849499</v>
      </c>
      <c r="DL60" s="5">
        <v>987.50564470349502</v>
      </c>
      <c r="DM60" s="5">
        <v>0</v>
      </c>
      <c r="DN60" s="5">
        <v>0</v>
      </c>
      <c r="DO60" s="5">
        <v>0</v>
      </c>
      <c r="DP60" s="5">
        <v>910</v>
      </c>
      <c r="DQ60" s="5">
        <v>24.6542863816865</v>
      </c>
      <c r="DR60" s="5">
        <v>934.65428638168601</v>
      </c>
      <c r="DS60" s="5">
        <v>54.002423698255299</v>
      </c>
      <c r="DT60" s="5">
        <v>28.208790737363699</v>
      </c>
      <c r="DU60" s="5">
        <v>82.211214435618999</v>
      </c>
      <c r="DV60" s="5">
        <v>54.002423698255299</v>
      </c>
      <c r="DW60" s="5">
        <v>28.208790737363699</v>
      </c>
      <c r="DX60" s="5">
        <v>0</v>
      </c>
      <c r="DY60" s="5">
        <v>0</v>
      </c>
      <c r="DZ60" s="5">
        <v>0</v>
      </c>
      <c r="EA60" s="5">
        <v>0</v>
      </c>
      <c r="EB60" s="5">
        <v>0</v>
      </c>
      <c r="EC60" s="5">
        <v>0</v>
      </c>
      <c r="ED60" s="5">
        <v>0</v>
      </c>
      <c r="EE60" s="5">
        <v>0</v>
      </c>
      <c r="EF60" s="5">
        <v>0</v>
      </c>
      <c r="EG60" s="5">
        <v>0</v>
      </c>
      <c r="EH60" s="5">
        <v>0</v>
      </c>
      <c r="EI60" s="5">
        <v>0</v>
      </c>
      <c r="EJ60" s="5">
        <v>0</v>
      </c>
      <c r="EK60" s="5">
        <v>0.28729934626414699</v>
      </c>
      <c r="EL60" s="5">
        <v>0.18885367187039001</v>
      </c>
      <c r="EM60" s="71">
        <v>9.999632413904E-5</v>
      </c>
      <c r="EN60" s="71">
        <v>9.9954278146463502E-5</v>
      </c>
      <c r="EO60" s="71">
        <v>4.7165090512198203E-20</v>
      </c>
      <c r="EP60" s="5">
        <v>5.2140794773827102</v>
      </c>
      <c r="EQ60" s="71">
        <v>9.6006635139339602E-5</v>
      </c>
      <c r="ER60" s="71">
        <v>9.9797182878225103E-5</v>
      </c>
      <c r="ES60" s="5">
        <v>0</v>
      </c>
      <c r="ET60" s="5">
        <v>5.8050000502000003</v>
      </c>
      <c r="EU60" s="71">
        <v>9.9947434774705303E-5</v>
      </c>
      <c r="EV60" s="71">
        <v>9.9951569841920997E-5</v>
      </c>
      <c r="EW60" s="71">
        <v>9.9846939592307393E-5</v>
      </c>
      <c r="EX60" s="71">
        <v>9.98873363133867E-5</v>
      </c>
      <c r="EY60" s="5">
        <v>0.41676663596974201</v>
      </c>
      <c r="EZ60" s="71">
        <v>9.9969469742333604E-5</v>
      </c>
      <c r="FA60" s="71">
        <v>9.9821260788002201E-5</v>
      </c>
      <c r="FB60" s="71">
        <v>9.8566994004123306E-5</v>
      </c>
      <c r="FC60" s="5">
        <v>0</v>
      </c>
      <c r="FD60" s="71">
        <v>1.29317535291217E-8</v>
      </c>
      <c r="FE60" s="71">
        <v>1.29317535291217E-8</v>
      </c>
      <c r="FF60" s="71">
        <v>3.3618828901293901E-10</v>
      </c>
      <c r="FG60" s="71">
        <v>1.29317535291217E-8</v>
      </c>
      <c r="FH60" s="71">
        <v>1.58840333941423E-9</v>
      </c>
      <c r="FI60" s="71">
        <v>3.2477465161662102E-11</v>
      </c>
      <c r="FJ60" s="71">
        <v>1.58840333941423E-9</v>
      </c>
      <c r="FK60" s="5">
        <v>5.0150531619170297E-2</v>
      </c>
      <c r="FL60" s="5">
        <v>0</v>
      </c>
      <c r="FM60" s="71">
        <v>-3.0889387059569498E-8</v>
      </c>
      <c r="FN60" s="71">
        <v>1.1881077230714799E-9</v>
      </c>
      <c r="FO60" s="71">
        <v>3.2077494782641002E-8</v>
      </c>
      <c r="FP60" s="71">
        <v>-9.7261933740088E-9</v>
      </c>
      <c r="FQ60" s="71">
        <v>1.5727460653258601E-9</v>
      </c>
      <c r="FR60" s="71">
        <v>1.12989394393346E-8</v>
      </c>
      <c r="FS60" s="5">
        <v>5.12</v>
      </c>
      <c r="FT60" s="5">
        <v>0</v>
      </c>
      <c r="FU60" s="5">
        <v>0</v>
      </c>
      <c r="FV60" s="5">
        <v>0.28729934626414699</v>
      </c>
      <c r="FW60" s="5">
        <v>0.18885367187039001</v>
      </c>
      <c r="FX60" s="71">
        <v>9.9997965402387397E-5</v>
      </c>
      <c r="FY60" s="71">
        <v>9.9998010439583606E-5</v>
      </c>
      <c r="FZ60" s="5">
        <v>5.8363066526670204</v>
      </c>
      <c r="GA60" s="5">
        <v>0.14053524115503599</v>
      </c>
      <c r="GB60" s="71">
        <v>9.9997965402387397E-5</v>
      </c>
      <c r="GC60" s="71">
        <v>9.9998010439583606E-5</v>
      </c>
      <c r="GD60" s="71">
        <v>1.7146254227893E-16</v>
      </c>
      <c r="GE60" s="5">
        <v>3.4469485975036598</v>
      </c>
      <c r="GF60" s="71">
        <v>9.9908398138642802E-5</v>
      </c>
      <c r="GG60" s="71">
        <v>9.9878893022431402E-5</v>
      </c>
      <c r="GH60" s="5">
        <v>0</v>
      </c>
      <c r="GI60" s="5">
        <v>4.9715671661076399</v>
      </c>
      <c r="GJ60" s="71">
        <v>9.9951915467855201E-5</v>
      </c>
      <c r="GK60" s="71">
        <v>9.9955556548968899E-5</v>
      </c>
      <c r="GL60" s="71">
        <v>9.9774764823479204E-5</v>
      </c>
      <c r="GM60" s="71">
        <v>9.9884034270303305E-5</v>
      </c>
      <c r="GN60" s="5">
        <v>0.41676661184459102</v>
      </c>
      <c r="GO60" s="71">
        <v>9.9945344591567594E-5</v>
      </c>
      <c r="GP60" s="5">
        <v>0</v>
      </c>
      <c r="GQ60" s="71">
        <v>9.9356227000413301E-5</v>
      </c>
      <c r="GR60" s="5">
        <v>0</v>
      </c>
      <c r="GS60" s="71">
        <v>1.2792433201624899E-6</v>
      </c>
      <c r="GT60" s="71">
        <v>1.2792433201624899E-6</v>
      </c>
      <c r="GU60" s="71">
        <v>9.9065026937239509E-7</v>
      </c>
      <c r="GV60" s="71">
        <v>1.2792433201624899E-6</v>
      </c>
      <c r="GW60" s="71">
        <v>5.5888456662600497E-7</v>
      </c>
      <c r="GX60" s="71">
        <v>1.7537826280111801E-7</v>
      </c>
      <c r="GY60" s="71">
        <v>5.5888456662600497E-7</v>
      </c>
      <c r="GZ60" s="5">
        <v>5.90006051089857E-2</v>
      </c>
      <c r="HA60" s="5">
        <v>0</v>
      </c>
      <c r="HB60" s="71">
        <v>-7.2961859008432198E-7</v>
      </c>
      <c r="HC60" s="71">
        <v>9.1744254872298404E-8</v>
      </c>
      <c r="HD60" s="71">
        <v>8.21362844956621E-7</v>
      </c>
      <c r="HE60" s="71">
        <v>-1.60208849870209E-7</v>
      </c>
      <c r="HF60" s="71">
        <v>2.33880656447985E-7</v>
      </c>
      <c r="HG60" s="71">
        <v>3.9408950631819403E-7</v>
      </c>
      <c r="HH60" s="5">
        <v>7.1863333334000004</v>
      </c>
      <c r="HI60" s="5">
        <v>0</v>
      </c>
      <c r="HJ60" s="5">
        <v>0</v>
      </c>
      <c r="HK60" s="71">
        <v>1.7146254227893E-16</v>
      </c>
      <c r="HL60" s="5">
        <v>5.2140794773827102</v>
      </c>
      <c r="HM60" s="71">
        <v>9.9908398138642802E-5</v>
      </c>
      <c r="HN60" s="71">
        <v>9.9878893022431402E-5</v>
      </c>
      <c r="HO60" s="5">
        <v>0</v>
      </c>
      <c r="HP60" s="5">
        <v>5.8050000502000003</v>
      </c>
      <c r="HQ60" s="71">
        <v>9.9951915467855201E-5</v>
      </c>
      <c r="HR60" s="71">
        <v>9.9955556548968899E-5</v>
      </c>
      <c r="HS60" s="71">
        <v>9.9846939592307393E-5</v>
      </c>
      <c r="HT60" s="71">
        <v>9.98873363133867E-5</v>
      </c>
      <c r="HU60" s="5">
        <v>0.41676663596974201</v>
      </c>
      <c r="HV60" s="71">
        <v>9.9969469742333604E-5</v>
      </c>
      <c r="HW60" s="71">
        <v>9.9821260788002201E-5</v>
      </c>
      <c r="HX60" s="71">
        <v>9.9356227000413301E-5</v>
      </c>
      <c r="HY60" s="5">
        <v>0</v>
      </c>
      <c r="HZ60" s="71">
        <v>1.2792433201624899E-6</v>
      </c>
      <c r="IA60" s="71">
        <v>1.2792433201624899E-6</v>
      </c>
      <c r="IB60" s="71">
        <v>9.9065026937239509E-7</v>
      </c>
      <c r="IC60" s="71">
        <v>1.2792433201624899E-6</v>
      </c>
      <c r="ID60" s="71">
        <v>5.5888456662600497E-7</v>
      </c>
      <c r="IE60" s="71">
        <v>1.7537826280111801E-7</v>
      </c>
      <c r="IF60" s="71">
        <v>5.5888456662600497E-7</v>
      </c>
      <c r="IG60" s="5">
        <v>5.90006051089857E-2</v>
      </c>
      <c r="IH60" s="5">
        <v>0</v>
      </c>
      <c r="II60" s="5">
        <v>18714</v>
      </c>
      <c r="IJ60" s="5">
        <v>10480</v>
      </c>
      <c r="IK60" s="5">
        <v>4281</v>
      </c>
      <c r="IL60" s="5">
        <v>3892</v>
      </c>
      <c r="IM60" s="5">
        <v>389</v>
      </c>
      <c r="IN60" s="5">
        <v>2742</v>
      </c>
      <c r="IO60" s="5">
        <v>1150</v>
      </c>
      <c r="IP60" s="5">
        <v>0</v>
      </c>
      <c r="IQ60" s="5">
        <v>777</v>
      </c>
      <c r="IR60" s="5">
        <v>12898</v>
      </c>
      <c r="IS60" s="5">
        <v>6871</v>
      </c>
      <c r="IT60" s="5">
        <v>248</v>
      </c>
      <c r="IU60" s="5">
        <v>248</v>
      </c>
      <c r="IV60" s="5">
        <v>5816</v>
      </c>
      <c r="IW60" s="5">
        <v>5782</v>
      </c>
      <c r="IX60" s="5">
        <v>30</v>
      </c>
      <c r="IY60" s="5">
        <v>0</v>
      </c>
      <c r="IZ60" s="5">
        <v>4</v>
      </c>
      <c r="JA60" s="5">
        <v>2.4908162233572197E-4</v>
      </c>
      <c r="JB60" s="71">
        <v>6.2994600699584001E-5</v>
      </c>
      <c r="JC60" s="5">
        <v>2.4908162233572197E-4</v>
      </c>
      <c r="JD60" s="5">
        <v>1.9866319390615599E-4</v>
      </c>
      <c r="JE60" s="71">
        <v>6.2994600699584001E-5</v>
      </c>
      <c r="JF60" s="71">
        <v>6.0433279847060803E-5</v>
      </c>
      <c r="JG60" s="5">
        <v>0</v>
      </c>
      <c r="JH60" s="5">
        <v>0</v>
      </c>
      <c r="JI60" s="5">
        <v>0</v>
      </c>
      <c r="JJ60" s="5">
        <v>0</v>
      </c>
      <c r="JK60" s="5">
        <v>0</v>
      </c>
      <c r="JL60" s="5">
        <v>0</v>
      </c>
      <c r="JM60" s="5">
        <v>6.7544951251602998E-3</v>
      </c>
      <c r="JN60" s="5">
        <v>6.7539897478443396E-3</v>
      </c>
      <c r="JO60" s="5">
        <v>1.56613577076481E-3</v>
      </c>
      <c r="JP60" s="5">
        <v>1.5638195077899799E-3</v>
      </c>
      <c r="JQ60" s="71">
        <v>-7.6050797714389204E-7</v>
      </c>
      <c r="JR60" s="71">
        <v>9.2932362595369894E-8</v>
      </c>
      <c r="JS60" s="71">
        <v>8.5344033973926204E-7</v>
      </c>
      <c r="JT60" s="71">
        <v>-1.6993504324421801E-7</v>
      </c>
      <c r="JU60" s="71">
        <v>2.3545340251331101E-7</v>
      </c>
      <c r="JV60" s="71">
        <v>4.0538844575752902E-7</v>
      </c>
      <c r="JW60" s="5">
        <v>5.12</v>
      </c>
      <c r="JX60" s="5">
        <v>370718.58817962999</v>
      </c>
      <c r="JY60" s="5">
        <v>741406.22430640995</v>
      </c>
      <c r="JZ60" s="5">
        <v>0</v>
      </c>
      <c r="KA60" s="5">
        <v>0</v>
      </c>
      <c r="KB60" s="5" t="s">
        <v>318</v>
      </c>
      <c r="KC60" s="5">
        <v>0</v>
      </c>
      <c r="KD60" s="5" t="s">
        <v>1287</v>
      </c>
      <c r="KF60" s="5" t="s">
        <v>1288</v>
      </c>
      <c r="KG60" s="5" t="s">
        <v>525</v>
      </c>
      <c r="KH60" s="5" t="s">
        <v>320</v>
      </c>
      <c r="KI60" s="5">
        <v>13</v>
      </c>
      <c r="KL60" s="5">
        <v>1</v>
      </c>
      <c r="KM60" s="5">
        <v>1</v>
      </c>
      <c r="KP60" s="5">
        <v>2</v>
      </c>
      <c r="KW60" s="5" t="s">
        <v>321</v>
      </c>
      <c r="LB60" s="5">
        <v>1</v>
      </c>
      <c r="LC60" s="5" t="s">
        <v>318</v>
      </c>
      <c r="LD60" s="5" t="s">
        <v>322</v>
      </c>
      <c r="LE60" s="5">
        <v>0</v>
      </c>
      <c r="LF60" s="5">
        <v>1</v>
      </c>
      <c r="LG60" s="5">
        <v>1</v>
      </c>
    </row>
    <row r="61" spans="1:319" x14ac:dyDescent="0.2">
      <c r="A61" s="5" t="s">
        <v>528</v>
      </c>
      <c r="B61" s="73" t="s">
        <v>547</v>
      </c>
      <c r="C61" s="5" t="s">
        <v>529</v>
      </c>
      <c r="D61" s="5" t="s">
        <v>362</v>
      </c>
      <c r="E61" s="5">
        <v>9</v>
      </c>
      <c r="F61" s="73" t="s">
        <v>1041</v>
      </c>
      <c r="G61" s="29">
        <v>457614.21582343901</v>
      </c>
      <c r="H61" s="29">
        <v>180064.62565932499</v>
      </c>
      <c r="I61" s="74">
        <v>457614.21582343901</v>
      </c>
      <c r="J61" s="77">
        <v>44656.987500000003</v>
      </c>
      <c r="K61" s="29">
        <v>457614.21582343901</v>
      </c>
      <c r="L61" s="5" t="s">
        <v>462</v>
      </c>
      <c r="M61" s="5">
        <v>1</v>
      </c>
      <c r="N61" s="5" t="s">
        <v>530</v>
      </c>
      <c r="O61" s="5" t="s">
        <v>530</v>
      </c>
      <c r="R61" s="5">
        <v>25003</v>
      </c>
      <c r="S61" s="5">
        <v>4281</v>
      </c>
      <c r="U61" s="5">
        <v>0</v>
      </c>
      <c r="V61" s="5">
        <v>842.66461610793999</v>
      </c>
      <c r="W61" s="5">
        <v>0</v>
      </c>
      <c r="X61" s="5" t="s">
        <v>1309</v>
      </c>
      <c r="AG61" s="5">
        <v>0</v>
      </c>
      <c r="AH61" s="5">
        <v>0</v>
      </c>
      <c r="AL61" s="5">
        <v>3</v>
      </c>
      <c r="AM61" s="5">
        <v>10</v>
      </c>
      <c r="AU61" s="5">
        <v>232</v>
      </c>
      <c r="AV61" s="5" t="b">
        <v>1</v>
      </c>
      <c r="AW61" s="5">
        <v>0</v>
      </c>
      <c r="AY61" s="5">
        <v>457614.21582344</v>
      </c>
      <c r="BA61" s="5">
        <v>457614.21582343901</v>
      </c>
      <c r="BB61" s="5">
        <v>0</v>
      </c>
      <c r="BC61" s="5">
        <v>3.23111532979296E-2</v>
      </c>
      <c r="BD61" s="5">
        <v>650852.70398713404</v>
      </c>
      <c r="BE61" s="5">
        <v>193203.35594301499</v>
      </c>
      <c r="BF61" s="5">
        <v>35.099908979923299</v>
      </c>
      <c r="BG61" s="71">
        <v>5.4613013206138001E-7</v>
      </c>
      <c r="BH61" s="5">
        <v>0</v>
      </c>
      <c r="BI61" s="5">
        <v>0</v>
      </c>
      <c r="BJ61" s="5">
        <v>0</v>
      </c>
      <c r="BK61" s="5">
        <v>181</v>
      </c>
      <c r="BL61" s="5">
        <v>777</v>
      </c>
      <c r="BM61" s="5">
        <v>0</v>
      </c>
      <c r="BN61" s="5">
        <v>35</v>
      </c>
      <c r="BO61" s="5">
        <v>0</v>
      </c>
      <c r="BP61" s="5">
        <v>12872</v>
      </c>
      <c r="BQ61" s="5">
        <v>0</v>
      </c>
      <c r="BR61" s="5">
        <v>0</v>
      </c>
      <c r="BS61" s="5">
        <v>0</v>
      </c>
      <c r="BT61" s="5">
        <v>5816</v>
      </c>
      <c r="BU61" s="5">
        <v>0</v>
      </c>
      <c r="BV61" s="5">
        <v>774734</v>
      </c>
      <c r="BW61" s="5">
        <v>51</v>
      </c>
      <c r="BX61" s="5">
        <v>2551214</v>
      </c>
      <c r="BY61" s="5">
        <v>0</v>
      </c>
      <c r="BZ61" s="5">
        <v>149835</v>
      </c>
      <c r="CA61" s="5">
        <v>0</v>
      </c>
      <c r="CB61" s="5">
        <v>55102290</v>
      </c>
      <c r="CC61" s="5">
        <v>0</v>
      </c>
      <c r="CD61" s="5">
        <v>0</v>
      </c>
      <c r="CE61" s="5">
        <v>0</v>
      </c>
      <c r="CF61" s="5">
        <v>24897146</v>
      </c>
      <c r="CG61" s="5">
        <v>181</v>
      </c>
      <c r="CH61" s="5">
        <v>0</v>
      </c>
      <c r="CI61" s="5">
        <v>0</v>
      </c>
      <c r="CJ61" s="5">
        <v>51</v>
      </c>
      <c r="CK61" s="5">
        <v>0</v>
      </c>
      <c r="CL61" s="5">
        <v>0</v>
      </c>
      <c r="CM61" s="5">
        <v>181</v>
      </c>
      <c r="CN61" s="5">
        <v>51</v>
      </c>
      <c r="CO61" s="5" t="s">
        <v>873</v>
      </c>
      <c r="CP61" s="5" t="s">
        <v>325</v>
      </c>
      <c r="CQ61" s="5">
        <v>227474.57533414999</v>
      </c>
      <c r="CR61" s="5">
        <v>230139.64048928799</v>
      </c>
      <c r="CS61" s="5">
        <v>0</v>
      </c>
      <c r="CT61" s="5">
        <v>0</v>
      </c>
      <c r="CU61" s="5">
        <v>2.5349142188940198E-2</v>
      </c>
      <c r="CV61" s="5">
        <v>6.9620111089893997E-3</v>
      </c>
      <c r="CW61" s="5">
        <v>1.25355951798102E-2</v>
      </c>
      <c r="CX61" s="5">
        <v>2.37891660921898E-3</v>
      </c>
      <c r="CY61" s="5">
        <v>1.49145117890292E-2</v>
      </c>
      <c r="CZ61" s="5">
        <v>1.28135470091299E-2</v>
      </c>
      <c r="DA61" s="5">
        <v>4.5830944997704197E-3</v>
      </c>
      <c r="DB61" s="5">
        <v>1.7396641508900398E-2</v>
      </c>
      <c r="DC61" s="5">
        <v>326346.31383297098</v>
      </c>
      <c r="DD61" s="5">
        <v>324506.390154163</v>
      </c>
      <c r="DE61" s="5">
        <v>98837.087157025395</v>
      </c>
      <c r="DF61" s="5">
        <v>94366.268785990294</v>
      </c>
      <c r="DG61" s="5">
        <v>97435.420490557401</v>
      </c>
      <c r="DH61" s="5">
        <v>93869.603482132195</v>
      </c>
      <c r="DI61" s="5">
        <v>191305.023972689</v>
      </c>
      <c r="DJ61" s="5">
        <v>496.66666646800002</v>
      </c>
      <c r="DK61" s="5">
        <v>496.605738335968</v>
      </c>
      <c r="DL61" s="5">
        <v>993.27240480396802</v>
      </c>
      <c r="DM61" s="5">
        <v>0</v>
      </c>
      <c r="DN61" s="5">
        <v>0</v>
      </c>
      <c r="DO61" s="5">
        <v>0</v>
      </c>
      <c r="DP61" s="5">
        <v>905</v>
      </c>
      <c r="DQ61" s="5">
        <v>5.9565522074281702E-2</v>
      </c>
      <c r="DR61" s="5">
        <v>905.05956552207397</v>
      </c>
      <c r="DS61" s="5">
        <v>34.625992653291398</v>
      </c>
      <c r="DT61" s="5">
        <v>0.473916326631942</v>
      </c>
      <c r="DU61" s="5">
        <v>35.099908979923299</v>
      </c>
      <c r="DV61" s="5">
        <v>34.625992653291398</v>
      </c>
      <c r="DW61" s="5">
        <v>0.473916326631942</v>
      </c>
      <c r="DX61" s="5">
        <v>0</v>
      </c>
      <c r="DY61" s="5">
        <v>0</v>
      </c>
      <c r="DZ61" s="5">
        <v>0</v>
      </c>
      <c r="EA61" s="5">
        <v>0</v>
      </c>
      <c r="EB61" s="71">
        <v>5.4613013206138001E-7</v>
      </c>
      <c r="EC61" s="5">
        <v>0</v>
      </c>
      <c r="ED61" s="71">
        <v>5.4613013206138001E-7</v>
      </c>
      <c r="EE61" s="71">
        <v>5.4613013206138001E-7</v>
      </c>
      <c r="EF61" s="5">
        <v>0</v>
      </c>
      <c r="EG61" s="5">
        <v>0</v>
      </c>
      <c r="EH61" s="5">
        <v>0</v>
      </c>
      <c r="EI61" s="5">
        <v>0</v>
      </c>
      <c r="EJ61" s="5">
        <v>0</v>
      </c>
      <c r="EK61" s="5">
        <v>0.33369518469072501</v>
      </c>
      <c r="EL61" s="5">
        <v>0.149485247047002</v>
      </c>
      <c r="EM61" s="71">
        <v>9.9907753880801295E-5</v>
      </c>
      <c r="EN61" s="71">
        <v>9.9544957374297902E-5</v>
      </c>
      <c r="EO61" s="71">
        <v>7.4574206971064298E-19</v>
      </c>
      <c r="EP61" s="5">
        <v>5.1833826331343804</v>
      </c>
      <c r="EQ61" s="71">
        <v>5.0231972944403402E-5</v>
      </c>
      <c r="ER61" s="71">
        <v>9.4477275121351804E-5</v>
      </c>
      <c r="ES61" s="5">
        <v>0</v>
      </c>
      <c r="ET61" s="5">
        <v>5.8050000545999998</v>
      </c>
      <c r="EU61" s="71">
        <v>9.7963361687613396E-5</v>
      </c>
      <c r="EV61" s="71">
        <v>9.7974522528687603E-5</v>
      </c>
      <c r="EW61" s="71">
        <v>9.8517753152726998E-5</v>
      </c>
      <c r="EX61" s="71">
        <v>9.6644525365618906E-5</v>
      </c>
      <c r="EY61" s="5">
        <v>0.416765903077704</v>
      </c>
      <c r="EZ61" s="71">
        <v>9.92365777037207E-5</v>
      </c>
      <c r="FA61" s="5">
        <v>0</v>
      </c>
      <c r="FB61" s="71">
        <v>7.2212582113984002E-5</v>
      </c>
      <c r="FC61" s="5">
        <v>0</v>
      </c>
      <c r="FD61" s="71">
        <v>3.19056814301887E-8</v>
      </c>
      <c r="FE61" s="71">
        <v>3.19056814301887E-8</v>
      </c>
      <c r="FF61" s="71">
        <v>1.3878831861546799E-8</v>
      </c>
      <c r="FG61" s="71">
        <v>3.19056814301887E-8</v>
      </c>
      <c r="FH61" s="71">
        <v>3.2223725909830099E-9</v>
      </c>
      <c r="FI61" s="71">
        <v>3.2223725909830099E-9</v>
      </c>
      <c r="FJ61" s="71">
        <v>2.8997502177219299E-9</v>
      </c>
      <c r="FK61" s="5">
        <v>2.4224578012123001E-2</v>
      </c>
      <c r="FL61" s="5">
        <v>0</v>
      </c>
      <c r="FM61" s="71">
        <v>-1.12163542617119E-7</v>
      </c>
      <c r="FN61" s="71">
        <v>2.0799510776972401E-8</v>
      </c>
      <c r="FO61" s="71">
        <v>1.3296305339409201E-7</v>
      </c>
      <c r="FP61" s="71">
        <v>-1.28126299189215E-7</v>
      </c>
      <c r="FQ61" s="71">
        <v>1.1150421514339101E-8</v>
      </c>
      <c r="FR61" s="71">
        <v>1.3927672070355401E-7</v>
      </c>
      <c r="FS61" s="5">
        <v>5.1199999999999903</v>
      </c>
      <c r="FT61" s="5">
        <v>0</v>
      </c>
      <c r="FU61" s="5">
        <v>0</v>
      </c>
      <c r="FV61" s="5">
        <v>0.33369518469072501</v>
      </c>
      <c r="FW61" s="5">
        <v>0.149485247047002</v>
      </c>
      <c r="FX61" s="71">
        <v>9.9997426978637395E-5</v>
      </c>
      <c r="FY61" s="71">
        <v>9.9993878721171798E-5</v>
      </c>
      <c r="FZ61" s="5">
        <v>3.60255203103684</v>
      </c>
      <c r="GA61" s="5">
        <v>0.146771573425519</v>
      </c>
      <c r="GB61" s="71">
        <v>9.9997426978637395E-5</v>
      </c>
      <c r="GC61" s="71">
        <v>9.9993878721171798E-5</v>
      </c>
      <c r="GD61" s="71">
        <v>7.5263387575565504E-16</v>
      </c>
      <c r="GE61" s="5">
        <v>4.3308660496278399</v>
      </c>
      <c r="GF61" s="71">
        <v>9.9695085566175998E-5</v>
      </c>
      <c r="GG61" s="71">
        <v>9.9894060316074702E-5</v>
      </c>
      <c r="GH61" s="5">
        <v>0</v>
      </c>
      <c r="GI61" s="5">
        <v>4.6000719107296399</v>
      </c>
      <c r="GJ61" s="71">
        <v>9.9958028740520998E-5</v>
      </c>
      <c r="GK61" s="71">
        <v>9.9909578751500305E-5</v>
      </c>
      <c r="GL61" s="71">
        <v>9.9929595244851996E-5</v>
      </c>
      <c r="GM61" s="71">
        <v>9.9884687191131806E-5</v>
      </c>
      <c r="GN61" s="5">
        <v>0.41676664353837201</v>
      </c>
      <c r="GO61" s="71">
        <v>9.9977038372944804E-5</v>
      </c>
      <c r="GP61" s="71">
        <v>9.9952898304778105E-5</v>
      </c>
      <c r="GQ61" s="71">
        <v>9.9031162982932103E-5</v>
      </c>
      <c r="GR61" s="5">
        <v>0</v>
      </c>
      <c r="GS61" s="71">
        <v>8.7391839698192002E-7</v>
      </c>
      <c r="GT61" s="71">
        <v>8.7391839698192002E-7</v>
      </c>
      <c r="GU61" s="71">
        <v>3.3244683672606297E-8</v>
      </c>
      <c r="GV61" s="71">
        <v>8.7391839698192002E-7</v>
      </c>
      <c r="GW61" s="71">
        <v>1.27892206269741E-7</v>
      </c>
      <c r="GX61" s="71">
        <v>1.0449245335664099E-7</v>
      </c>
      <c r="GY61" s="71">
        <v>1.27892206269741E-7</v>
      </c>
      <c r="GZ61" s="5">
        <v>0.159000810592591</v>
      </c>
      <c r="HA61" s="71">
        <v>9.7141649924026297E-7</v>
      </c>
      <c r="HB61" s="71">
        <v>-4.7488466243858103E-8</v>
      </c>
      <c r="HC61" s="71">
        <v>3.7543338876928601E-9</v>
      </c>
      <c r="HD61" s="71">
        <v>5.1242800131551E-8</v>
      </c>
      <c r="HE61" s="71">
        <v>-1.11688187248707E-8</v>
      </c>
      <c r="HF61" s="71">
        <v>8.6890902985879397E-9</v>
      </c>
      <c r="HG61" s="71">
        <v>1.98579090234586E-8</v>
      </c>
      <c r="HH61" s="5">
        <v>5.4414166664999897</v>
      </c>
      <c r="HI61" s="5">
        <v>0.34906585039886501</v>
      </c>
      <c r="HJ61" s="5">
        <v>9.8499999999999893E-2</v>
      </c>
      <c r="HK61" s="71">
        <v>7.5263387575565504E-16</v>
      </c>
      <c r="HL61" s="5">
        <v>5.1833826331343804</v>
      </c>
      <c r="HM61" s="71">
        <v>9.9695085566175998E-5</v>
      </c>
      <c r="HN61" s="71">
        <v>9.9894060316074702E-5</v>
      </c>
      <c r="HO61" s="5">
        <v>0</v>
      </c>
      <c r="HP61" s="5">
        <v>5.8050000545999998</v>
      </c>
      <c r="HQ61" s="71">
        <v>9.9958028740520998E-5</v>
      </c>
      <c r="HR61" s="71">
        <v>9.9909578751500305E-5</v>
      </c>
      <c r="HS61" s="71">
        <v>9.9929595244851996E-5</v>
      </c>
      <c r="HT61" s="71">
        <v>9.9884687191131806E-5</v>
      </c>
      <c r="HU61" s="5">
        <v>0.416765903077704</v>
      </c>
      <c r="HV61" s="71">
        <v>9.9977038372944804E-5</v>
      </c>
      <c r="HW61" s="71">
        <v>9.9952898304778105E-5</v>
      </c>
      <c r="HX61" s="71">
        <v>9.9031162982932103E-5</v>
      </c>
      <c r="HY61" s="5">
        <v>0</v>
      </c>
      <c r="HZ61" s="71">
        <v>8.7391839698192002E-7</v>
      </c>
      <c r="IA61" s="71">
        <v>8.7391839698192002E-7</v>
      </c>
      <c r="IB61" s="71">
        <v>3.3244683672606297E-8</v>
      </c>
      <c r="IC61" s="71">
        <v>8.7391839698192002E-7</v>
      </c>
      <c r="ID61" s="71">
        <v>1.27892206269741E-7</v>
      </c>
      <c r="IE61" s="71">
        <v>1.0449245335664099E-7</v>
      </c>
      <c r="IF61" s="71">
        <v>1.27892206269741E-7</v>
      </c>
      <c r="IG61" s="5">
        <v>0.159000810592591</v>
      </c>
      <c r="IH61" s="71">
        <v>9.7141649924026297E-7</v>
      </c>
      <c r="II61" s="5">
        <v>18723</v>
      </c>
      <c r="IJ61" s="5">
        <v>10480</v>
      </c>
      <c r="IK61" s="5">
        <v>4281</v>
      </c>
      <c r="IL61" s="5">
        <v>3892</v>
      </c>
      <c r="IM61" s="5">
        <v>389</v>
      </c>
      <c r="IN61" s="5">
        <v>2742</v>
      </c>
      <c r="IO61" s="5">
        <v>1150</v>
      </c>
      <c r="IP61" s="5">
        <v>0</v>
      </c>
      <c r="IQ61" s="5">
        <v>777</v>
      </c>
      <c r="IR61" s="5">
        <v>12907</v>
      </c>
      <c r="IS61" s="5">
        <v>6871</v>
      </c>
      <c r="IT61" s="5">
        <v>248</v>
      </c>
      <c r="IU61" s="5">
        <v>248</v>
      </c>
      <c r="IV61" s="5">
        <v>5816</v>
      </c>
      <c r="IW61" s="5">
        <v>5782</v>
      </c>
      <c r="IX61" s="5">
        <v>30</v>
      </c>
      <c r="IY61" s="5">
        <v>0</v>
      </c>
      <c r="IZ61" s="5">
        <v>4</v>
      </c>
      <c r="JA61" s="5">
        <v>1.0787274821844E-4</v>
      </c>
      <c r="JB61" s="71">
        <v>9.97795454711347E-5</v>
      </c>
      <c r="JC61" s="5">
        <v>1.01461621348164E-4</v>
      </c>
      <c r="JD61" s="5">
        <v>1.0787274821844E-4</v>
      </c>
      <c r="JE61" s="71">
        <v>9.97795454711347E-5</v>
      </c>
      <c r="JF61" s="71">
        <v>9.6955038929480403E-5</v>
      </c>
      <c r="JG61" s="5">
        <v>0</v>
      </c>
      <c r="JH61" s="5">
        <v>0</v>
      </c>
      <c r="JI61" s="5">
        <v>0</v>
      </c>
      <c r="JJ61" s="5">
        <v>0</v>
      </c>
      <c r="JK61" s="5">
        <v>0</v>
      </c>
      <c r="JL61" s="5">
        <v>0</v>
      </c>
      <c r="JM61" s="5">
        <v>6.1464548040595897E-3</v>
      </c>
      <c r="JN61" s="5">
        <v>6.1459310945061697E-3</v>
      </c>
      <c r="JO61" s="5">
        <v>1.5989322387914299E-3</v>
      </c>
      <c r="JP61" s="5">
        <v>1.59659716790515E-3</v>
      </c>
      <c r="JQ61" s="71">
        <v>-1.59652008860978E-7</v>
      </c>
      <c r="JR61" s="71">
        <v>2.45538446646653E-8</v>
      </c>
      <c r="JS61" s="71">
        <v>1.84205853525643E-7</v>
      </c>
      <c r="JT61" s="71">
        <v>-1.3929511791408601E-7</v>
      </c>
      <c r="JU61" s="71">
        <v>1.98395118129271E-8</v>
      </c>
      <c r="JV61" s="71">
        <v>1.5913462972701299E-7</v>
      </c>
      <c r="JW61" s="5">
        <v>5.1199999999999903</v>
      </c>
      <c r="JX61" s="5">
        <v>227859.87020668</v>
      </c>
      <c r="JY61" s="5">
        <v>455334.44554083003</v>
      </c>
      <c r="JZ61" s="5">
        <v>0</v>
      </c>
      <c r="KA61" s="5">
        <v>0</v>
      </c>
      <c r="KB61" s="5" t="s">
        <v>318</v>
      </c>
      <c r="KC61" s="5">
        <v>0</v>
      </c>
      <c r="KD61" s="5" t="s">
        <v>1310</v>
      </c>
      <c r="KF61" s="5" t="s">
        <v>1311</v>
      </c>
      <c r="KG61" s="5" t="s">
        <v>525</v>
      </c>
      <c r="KH61" s="5" t="s">
        <v>320</v>
      </c>
      <c r="KI61" s="5">
        <v>13</v>
      </c>
      <c r="KL61" s="5">
        <v>1</v>
      </c>
      <c r="KM61" s="5">
        <v>1</v>
      </c>
      <c r="KP61" s="5">
        <v>4</v>
      </c>
      <c r="KW61" s="5" t="s">
        <v>321</v>
      </c>
      <c r="LB61" s="5">
        <v>1</v>
      </c>
      <c r="LC61" s="5" t="s">
        <v>318</v>
      </c>
      <c r="LD61" s="5" t="s">
        <v>322</v>
      </c>
      <c r="LE61" s="5">
        <v>0</v>
      </c>
      <c r="LF61" s="5">
        <v>1</v>
      </c>
      <c r="LG61" s="5">
        <v>1</v>
      </c>
    </row>
    <row r="62" spans="1:319" x14ac:dyDescent="0.2">
      <c r="A62" s="5" t="s">
        <v>528</v>
      </c>
      <c r="B62" s="73" t="s">
        <v>547</v>
      </c>
      <c r="C62" s="5" t="s">
        <v>529</v>
      </c>
      <c r="D62" s="5" t="s">
        <v>362</v>
      </c>
      <c r="E62" s="5">
        <v>17</v>
      </c>
      <c r="F62" s="73" t="s">
        <v>1042</v>
      </c>
      <c r="G62" s="29">
        <v>664552.56456895499</v>
      </c>
      <c r="H62" s="29">
        <v>368420.61922030698</v>
      </c>
      <c r="I62" s="74">
        <v>664552.56456895499</v>
      </c>
      <c r="J62" s="77">
        <v>44656.411111111112</v>
      </c>
      <c r="K62" s="29">
        <v>664552.56456895499</v>
      </c>
      <c r="L62" s="5" t="s">
        <v>462</v>
      </c>
      <c r="M62" s="5">
        <v>1</v>
      </c>
      <c r="N62" s="5" t="s">
        <v>530</v>
      </c>
      <c r="O62" s="5" t="s">
        <v>530</v>
      </c>
      <c r="R62" s="5">
        <v>25028</v>
      </c>
      <c r="S62" s="5">
        <v>4283</v>
      </c>
      <c r="U62" s="5">
        <v>0</v>
      </c>
      <c r="V62" s="5">
        <v>794.57426619529701</v>
      </c>
      <c r="W62" s="5">
        <v>0</v>
      </c>
      <c r="X62" s="5" t="s">
        <v>1302</v>
      </c>
      <c r="AG62" s="5">
        <v>0</v>
      </c>
      <c r="AH62" s="5">
        <v>0</v>
      </c>
      <c r="AL62" s="5">
        <v>1</v>
      </c>
      <c r="AM62" s="5">
        <v>9</v>
      </c>
      <c r="AU62" s="5">
        <v>8252</v>
      </c>
      <c r="AV62" s="5" t="b">
        <v>1</v>
      </c>
      <c r="AW62" s="5">
        <v>0</v>
      </c>
      <c r="AY62" s="5">
        <v>664552.56456895696</v>
      </c>
      <c r="BA62" s="5">
        <v>664552.56456895499</v>
      </c>
      <c r="BB62" s="5">
        <v>0</v>
      </c>
      <c r="BC62" s="5">
        <v>9.9751547564527407E-2</v>
      </c>
      <c r="BD62" s="5">
        <v>859313.85942087602</v>
      </c>
      <c r="BE62" s="5">
        <v>194672.49238924601</v>
      </c>
      <c r="BF62" s="5">
        <v>65.414817309371998</v>
      </c>
      <c r="BG62" s="5">
        <v>23.2878938176863</v>
      </c>
      <c r="BH62" s="5">
        <v>0</v>
      </c>
      <c r="BI62" s="5">
        <v>0</v>
      </c>
      <c r="BJ62" s="5">
        <v>0</v>
      </c>
      <c r="BK62" s="5">
        <v>166</v>
      </c>
      <c r="BL62" s="5">
        <v>782</v>
      </c>
      <c r="BM62" s="5">
        <v>0</v>
      </c>
      <c r="BN62" s="5">
        <v>64</v>
      </c>
      <c r="BO62" s="5">
        <v>0</v>
      </c>
      <c r="BP62" s="5">
        <v>12858</v>
      </c>
      <c r="BQ62" s="5">
        <v>0</v>
      </c>
      <c r="BR62" s="5">
        <v>0</v>
      </c>
      <c r="BS62" s="5">
        <v>0</v>
      </c>
      <c r="BT62" s="5">
        <v>5816</v>
      </c>
      <c r="BU62" s="5">
        <v>0</v>
      </c>
      <c r="BV62" s="5">
        <v>710857</v>
      </c>
      <c r="BW62" s="5">
        <v>8086</v>
      </c>
      <c r="BX62" s="5">
        <v>2638058</v>
      </c>
      <c r="BY62" s="5">
        <v>0</v>
      </c>
      <c r="BZ62" s="5">
        <v>274112</v>
      </c>
      <c r="CA62" s="5">
        <v>0</v>
      </c>
      <c r="CB62" s="5">
        <v>55068072</v>
      </c>
      <c r="CC62" s="5">
        <v>0</v>
      </c>
      <c r="CD62" s="5">
        <v>0</v>
      </c>
      <c r="CE62" s="5">
        <v>0</v>
      </c>
      <c r="CF62" s="5">
        <v>24908778</v>
      </c>
      <c r="CG62" s="5">
        <v>166</v>
      </c>
      <c r="CH62" s="5">
        <v>0</v>
      </c>
      <c r="CI62" s="5">
        <v>0</v>
      </c>
      <c r="CJ62" s="5">
        <v>8086</v>
      </c>
      <c r="CK62" s="5">
        <v>0</v>
      </c>
      <c r="CL62" s="5">
        <v>0</v>
      </c>
      <c r="CM62" s="5">
        <v>166</v>
      </c>
      <c r="CN62" s="5">
        <v>8086</v>
      </c>
      <c r="CO62" s="5" t="s">
        <v>877</v>
      </c>
      <c r="CP62" s="5">
        <v>664425.41782389104</v>
      </c>
      <c r="CQ62" s="5">
        <v>331121.01987312199</v>
      </c>
      <c r="CR62" s="5">
        <v>333431.544695833</v>
      </c>
      <c r="CS62" s="5">
        <v>0</v>
      </c>
      <c r="CT62" s="5">
        <v>0</v>
      </c>
      <c r="CU62" s="5">
        <v>2.43002808797383E-2</v>
      </c>
      <c r="CV62" s="5">
        <v>7.5451266684789006E-2</v>
      </c>
      <c r="CW62" s="5">
        <v>5.6945893801042804E-3</v>
      </c>
      <c r="CX62" s="5">
        <v>2.4195610079401499E-2</v>
      </c>
      <c r="CY62" s="5">
        <v>2.9890199459505801E-2</v>
      </c>
      <c r="CZ62" s="5">
        <v>1.8605691499634001E-2</v>
      </c>
      <c r="DA62" s="5">
        <v>5.1255656605387501E-2</v>
      </c>
      <c r="DB62" s="5">
        <v>6.9861348105021495E-2</v>
      </c>
      <c r="DC62" s="5">
        <v>430853.32737381</v>
      </c>
      <c r="DD62" s="5">
        <v>428460.53204706497</v>
      </c>
      <c r="DE62" s="5">
        <v>99700.843282956193</v>
      </c>
      <c r="DF62" s="5">
        <v>94971.6491062899</v>
      </c>
      <c r="DG62" s="5">
        <v>98357.509949828105</v>
      </c>
      <c r="DH62" s="5">
        <v>94450.501935508495</v>
      </c>
      <c r="DI62" s="5">
        <v>192808.01188533599</v>
      </c>
      <c r="DJ62" s="5">
        <v>513.33333312800005</v>
      </c>
      <c r="DK62" s="5">
        <v>511.70752567281698</v>
      </c>
      <c r="DL62" s="5">
        <v>1025.0408588008099</v>
      </c>
      <c r="DM62" s="5">
        <v>0</v>
      </c>
      <c r="DN62" s="5">
        <v>0</v>
      </c>
      <c r="DO62" s="5">
        <v>0</v>
      </c>
      <c r="DP62" s="5">
        <v>830</v>
      </c>
      <c r="DQ62" s="5">
        <v>9.4396451085687598</v>
      </c>
      <c r="DR62" s="5">
        <v>839.43964510856802</v>
      </c>
      <c r="DS62" s="5">
        <v>31.439917451104201</v>
      </c>
      <c r="DT62" s="5">
        <v>33.974899858267797</v>
      </c>
      <c r="DU62" s="5">
        <v>65.414817309371998</v>
      </c>
      <c r="DV62" s="5">
        <v>31.439917451104201</v>
      </c>
      <c r="DW62" s="5">
        <v>33.974899858267797</v>
      </c>
      <c r="DX62" s="5">
        <v>0</v>
      </c>
      <c r="DY62" s="5">
        <v>0</v>
      </c>
      <c r="DZ62" s="5">
        <v>0</v>
      </c>
      <c r="EA62" s="5">
        <v>0</v>
      </c>
      <c r="EB62" s="5">
        <v>23.2878938176863</v>
      </c>
      <c r="EC62" s="5">
        <v>0</v>
      </c>
      <c r="ED62" s="5">
        <v>23.2878938176863</v>
      </c>
      <c r="EE62" s="5">
        <v>23.2878938176863</v>
      </c>
      <c r="EF62" s="5">
        <v>0</v>
      </c>
      <c r="EG62" s="5">
        <v>0</v>
      </c>
      <c r="EH62" s="5">
        <v>0</v>
      </c>
      <c r="EI62" s="5">
        <v>0</v>
      </c>
      <c r="EJ62" s="5">
        <v>0</v>
      </c>
      <c r="EK62" s="5">
        <v>0.24039567179511401</v>
      </c>
      <c r="EL62" s="5">
        <v>0.190007572159236</v>
      </c>
      <c r="EM62" s="71">
        <v>9.9995636532845795E-5</v>
      </c>
      <c r="EN62" s="5">
        <v>0</v>
      </c>
      <c r="EO62" s="71">
        <v>9.70740526978897E-20</v>
      </c>
      <c r="EP62" s="5">
        <v>5.7381849902496196</v>
      </c>
      <c r="EQ62" s="71">
        <v>9.4654375158431602E-5</v>
      </c>
      <c r="ER62" s="71">
        <v>9.9709318648777398E-5</v>
      </c>
      <c r="ES62" s="5">
        <v>0</v>
      </c>
      <c r="ET62" s="5">
        <v>7.9920000723999998</v>
      </c>
      <c r="EU62" s="71">
        <v>9.9915201982270205E-5</v>
      </c>
      <c r="EV62" s="71">
        <v>9.9927868174857994E-5</v>
      </c>
      <c r="EW62" s="71">
        <v>9.9762328375607696E-5</v>
      </c>
      <c r="EX62" s="71">
        <v>9.9847394283480995E-5</v>
      </c>
      <c r="EY62" s="5">
        <v>0.41676663679895398</v>
      </c>
      <c r="EZ62" s="71">
        <v>9.9970298953699896E-5</v>
      </c>
      <c r="FA62" s="5">
        <v>0</v>
      </c>
      <c r="FB62" s="71">
        <v>9.9585543578584098E-5</v>
      </c>
      <c r="FC62" s="5">
        <v>0</v>
      </c>
      <c r="FD62" s="71">
        <v>1.2013861372395201E-7</v>
      </c>
      <c r="FE62" s="71">
        <v>1.2013861372395201E-7</v>
      </c>
      <c r="FF62" s="71">
        <v>1.5028992272902901E-8</v>
      </c>
      <c r="FG62" s="71">
        <v>1.2013861372395201E-7</v>
      </c>
      <c r="FH62" s="71">
        <v>6.8511194495357503E-9</v>
      </c>
      <c r="FI62" s="71">
        <v>1.48063566962619E-9</v>
      </c>
      <c r="FJ62" s="71">
        <v>6.8511194495357503E-9</v>
      </c>
      <c r="FK62" s="5">
        <v>2.4225767485721899E-2</v>
      </c>
      <c r="FL62" s="5">
        <v>0</v>
      </c>
      <c r="FM62" s="71">
        <v>-1.8273984302491999E-7</v>
      </c>
      <c r="FN62" s="71">
        <v>2.0264227529997698E-8</v>
      </c>
      <c r="FO62" s="71">
        <v>2.0300407055491799E-7</v>
      </c>
      <c r="FP62" s="71">
        <v>-2.63774467904867E-8</v>
      </c>
      <c r="FQ62" s="71">
        <v>2.0978812899049299E-8</v>
      </c>
      <c r="FR62" s="71">
        <v>4.7356259689536002E-8</v>
      </c>
      <c r="FS62" s="5">
        <v>5.12</v>
      </c>
      <c r="FT62" s="5">
        <v>0</v>
      </c>
      <c r="FU62" s="5">
        <v>0</v>
      </c>
      <c r="FV62" s="5">
        <v>0.24039567179511401</v>
      </c>
      <c r="FW62" s="5">
        <v>0.190007572159236</v>
      </c>
      <c r="FX62" s="71">
        <v>9.9997205575963396E-5</v>
      </c>
      <c r="FY62" s="71">
        <v>9.9998990982563804E-5</v>
      </c>
      <c r="FZ62" s="5">
        <v>5.6159720239599498</v>
      </c>
      <c r="GA62" s="5">
        <v>0.13788871611650899</v>
      </c>
      <c r="GB62" s="71">
        <v>9.9997205575963396E-5</v>
      </c>
      <c r="GC62" s="71">
        <v>9.9998990982563804E-5</v>
      </c>
      <c r="GD62" s="71">
        <v>5.1719115617595004E-16</v>
      </c>
      <c r="GE62" s="5">
        <v>4.6183655086193003</v>
      </c>
      <c r="GF62" s="71">
        <v>9.9365330546191596E-5</v>
      </c>
      <c r="GG62" s="71">
        <v>9.9918794856046394E-5</v>
      </c>
      <c r="GH62" s="5">
        <v>0</v>
      </c>
      <c r="GI62" s="5">
        <v>3.2642999281892902</v>
      </c>
      <c r="GJ62" s="71">
        <v>9.9921789552370703E-5</v>
      </c>
      <c r="GK62" s="71">
        <v>9.9931526856411894E-5</v>
      </c>
      <c r="GL62" s="71">
        <v>9.9722725592221701E-5</v>
      </c>
      <c r="GM62" s="71">
        <v>9.86125989599351E-5</v>
      </c>
      <c r="GN62" s="5">
        <v>0.41676661015398903</v>
      </c>
      <c r="GO62" s="71">
        <v>9.9943653989242794E-5</v>
      </c>
      <c r="GP62" s="71">
        <v>9.98624785653046E-5</v>
      </c>
      <c r="GQ62" s="71">
        <v>9.9541389337431897E-5</v>
      </c>
      <c r="GR62" s="5">
        <v>0</v>
      </c>
      <c r="GS62" s="71">
        <v>8.09231749165917E-6</v>
      </c>
      <c r="GT62" s="71">
        <v>8.09231749165917E-6</v>
      </c>
      <c r="GU62" s="71">
        <v>4.4650075956553699E-6</v>
      </c>
      <c r="GV62" s="71">
        <v>8.09231749165917E-6</v>
      </c>
      <c r="GW62" s="71">
        <v>1.5296434845157801E-6</v>
      </c>
      <c r="GX62" s="71">
        <v>6.4376261832421701E-7</v>
      </c>
      <c r="GY62" s="71">
        <v>1.5296434845157801E-6</v>
      </c>
      <c r="GZ62" s="5">
        <v>0.119000748884783</v>
      </c>
      <c r="HA62" s="5">
        <v>0.25000078839421302</v>
      </c>
      <c r="HB62" s="71">
        <v>-3.8217432089194702E-7</v>
      </c>
      <c r="HC62" s="71">
        <v>1.16446779309364E-7</v>
      </c>
      <c r="HD62" s="71">
        <v>4.9862110020131196E-7</v>
      </c>
      <c r="HE62" s="71">
        <v>-6.5825945342563903E-8</v>
      </c>
      <c r="HF62" s="71">
        <v>1.1226068786319599E-7</v>
      </c>
      <c r="HG62" s="71">
        <v>1.7808663320575999E-7</v>
      </c>
      <c r="HH62" s="5">
        <v>7.3931666667</v>
      </c>
      <c r="HI62" s="5">
        <v>0.34906585039886501</v>
      </c>
      <c r="HJ62" s="5">
        <v>9.8499999999999893E-2</v>
      </c>
      <c r="HK62" s="71">
        <v>5.1719115617595004E-16</v>
      </c>
      <c r="HL62" s="5">
        <v>5.7381849902496196</v>
      </c>
      <c r="HM62" s="71">
        <v>9.9365330546191596E-5</v>
      </c>
      <c r="HN62" s="71">
        <v>9.9918794856046394E-5</v>
      </c>
      <c r="HO62" s="5">
        <v>0</v>
      </c>
      <c r="HP62" s="5">
        <v>7.9920000723999998</v>
      </c>
      <c r="HQ62" s="71">
        <v>9.9921789552370703E-5</v>
      </c>
      <c r="HR62" s="71">
        <v>9.9931526856411894E-5</v>
      </c>
      <c r="HS62" s="71">
        <v>9.9762328375607696E-5</v>
      </c>
      <c r="HT62" s="71">
        <v>9.9847394283480995E-5</v>
      </c>
      <c r="HU62" s="5">
        <v>0.41676663679895398</v>
      </c>
      <c r="HV62" s="71">
        <v>9.9970298953699896E-5</v>
      </c>
      <c r="HW62" s="71">
        <v>9.98624785653046E-5</v>
      </c>
      <c r="HX62" s="71">
        <v>9.9585543578584098E-5</v>
      </c>
      <c r="HY62" s="5">
        <v>0</v>
      </c>
      <c r="HZ62" s="71">
        <v>8.09231749165917E-6</v>
      </c>
      <c r="IA62" s="71">
        <v>8.09231749165917E-6</v>
      </c>
      <c r="IB62" s="71">
        <v>4.4650075956553699E-6</v>
      </c>
      <c r="IC62" s="71">
        <v>8.09231749165917E-6</v>
      </c>
      <c r="ID62" s="71">
        <v>1.5296434845157801E-6</v>
      </c>
      <c r="IE62" s="71">
        <v>6.4376261832421701E-7</v>
      </c>
      <c r="IF62" s="71">
        <v>1.5296434845157801E-6</v>
      </c>
      <c r="IG62" s="5">
        <v>0.119000748884783</v>
      </c>
      <c r="IH62" s="5">
        <v>0.25000078839421302</v>
      </c>
      <c r="II62" s="5">
        <v>18738</v>
      </c>
      <c r="IJ62" s="5">
        <v>10480</v>
      </c>
      <c r="IK62" s="5">
        <v>4283</v>
      </c>
      <c r="IL62" s="5">
        <v>3892</v>
      </c>
      <c r="IM62" s="5">
        <v>391</v>
      </c>
      <c r="IN62" s="5">
        <v>2742</v>
      </c>
      <c r="IO62" s="5">
        <v>1150</v>
      </c>
      <c r="IP62" s="5">
        <v>0</v>
      </c>
      <c r="IQ62" s="5">
        <v>782</v>
      </c>
      <c r="IR62" s="5">
        <v>12922</v>
      </c>
      <c r="IS62" s="5">
        <v>6871</v>
      </c>
      <c r="IT62" s="5">
        <v>248</v>
      </c>
      <c r="IU62" s="5">
        <v>248</v>
      </c>
      <c r="IV62" s="5">
        <v>5816</v>
      </c>
      <c r="IW62" s="5">
        <v>5782</v>
      </c>
      <c r="IX62" s="5">
        <v>30</v>
      </c>
      <c r="IY62" s="5">
        <v>0</v>
      </c>
      <c r="IZ62" s="5">
        <v>4</v>
      </c>
      <c r="JA62" s="5">
        <v>1.89846765869639E-4</v>
      </c>
      <c r="JB62" s="5">
        <v>1.0544390645694701E-4</v>
      </c>
      <c r="JC62" s="5">
        <v>1.8859668647408501E-4</v>
      </c>
      <c r="JD62" s="5">
        <v>1.89846765869639E-4</v>
      </c>
      <c r="JE62" s="5">
        <v>1.0544390645694701E-4</v>
      </c>
      <c r="JF62" s="71">
        <v>5.6991630598801601E-5</v>
      </c>
      <c r="JG62" s="5">
        <v>0</v>
      </c>
      <c r="JH62" s="5">
        <v>0</v>
      </c>
      <c r="JI62" s="5">
        <v>0</v>
      </c>
      <c r="JJ62" s="5">
        <v>0</v>
      </c>
      <c r="JK62" s="5">
        <v>0</v>
      </c>
      <c r="JL62" s="5">
        <v>0</v>
      </c>
      <c r="JM62" s="5">
        <v>6.6391598698571598E-3</v>
      </c>
      <c r="JN62" s="5">
        <v>6.6387781077440399E-3</v>
      </c>
      <c r="JO62" s="5">
        <v>1.65587292997082E-3</v>
      </c>
      <c r="JP62" s="5">
        <v>1.6529389889125799E-3</v>
      </c>
      <c r="JQ62" s="71">
        <v>-5.6491416391686796E-7</v>
      </c>
      <c r="JR62" s="71">
        <v>1.3671100683936201E-7</v>
      </c>
      <c r="JS62" s="71">
        <v>7.0162517075623103E-7</v>
      </c>
      <c r="JT62" s="71">
        <v>-9.22033921330506E-8</v>
      </c>
      <c r="JU62" s="71">
        <v>1.3323950076224599E-7</v>
      </c>
      <c r="JV62" s="71">
        <v>2.2544289289529601E-7</v>
      </c>
      <c r="JW62" s="5">
        <v>5.12</v>
      </c>
      <c r="JX62" s="5">
        <v>331866.94619043201</v>
      </c>
      <c r="JY62" s="5">
        <v>662987.96606355498</v>
      </c>
      <c r="JZ62" s="5">
        <v>0</v>
      </c>
      <c r="KA62" s="5">
        <v>0</v>
      </c>
      <c r="KB62" s="5" t="s">
        <v>318</v>
      </c>
      <c r="KC62" s="5">
        <v>0</v>
      </c>
      <c r="KD62" s="5" t="s">
        <v>1303</v>
      </c>
      <c r="KF62" s="5" t="s">
        <v>1304</v>
      </c>
      <c r="KG62" s="5" t="s">
        <v>525</v>
      </c>
      <c r="KH62" s="5" t="s">
        <v>320</v>
      </c>
      <c r="KI62" s="5">
        <v>13</v>
      </c>
      <c r="KL62" s="5">
        <v>1</v>
      </c>
      <c r="KM62" s="5">
        <v>1</v>
      </c>
      <c r="KP62" s="5">
        <v>2</v>
      </c>
      <c r="KW62" s="5" t="s">
        <v>321</v>
      </c>
      <c r="LB62" s="5">
        <v>1</v>
      </c>
      <c r="LC62" s="5" t="s">
        <v>318</v>
      </c>
      <c r="LD62" s="5" t="s">
        <v>322</v>
      </c>
      <c r="LE62" s="5">
        <v>0</v>
      </c>
      <c r="LF62" s="5">
        <v>1</v>
      </c>
      <c r="LG62" s="5">
        <v>1</v>
      </c>
    </row>
    <row r="63" spans="1:319" x14ac:dyDescent="0.2">
      <c r="A63" s="5" t="s">
        <v>528</v>
      </c>
      <c r="B63" s="73" t="s">
        <v>547</v>
      </c>
      <c r="C63" s="5" t="s">
        <v>529</v>
      </c>
      <c r="D63" s="5" t="s">
        <v>363</v>
      </c>
      <c r="E63" s="5">
        <v>2</v>
      </c>
      <c r="F63" s="73" t="s">
        <v>1043</v>
      </c>
      <c r="G63" s="29">
        <v>4959762.1976750204</v>
      </c>
      <c r="H63" s="29">
        <v>4683834.5068141501</v>
      </c>
      <c r="I63" s="74">
        <v>4959762.1976750204</v>
      </c>
      <c r="J63" s="77">
        <v>44591.739583333336</v>
      </c>
      <c r="K63" s="29">
        <v>4959762.1976750204</v>
      </c>
      <c r="L63" s="5" t="s">
        <v>462</v>
      </c>
      <c r="M63" s="5">
        <v>1</v>
      </c>
      <c r="N63" s="5" t="s">
        <v>530</v>
      </c>
      <c r="O63" s="5" t="s">
        <v>530</v>
      </c>
      <c r="R63" s="5">
        <v>13848</v>
      </c>
      <c r="S63" s="5">
        <v>2508</v>
      </c>
      <c r="U63" s="5">
        <v>0</v>
      </c>
      <c r="V63" s="5">
        <v>503.02153468132002</v>
      </c>
      <c r="W63" s="5">
        <v>0</v>
      </c>
      <c r="X63" s="5" t="s">
        <v>979</v>
      </c>
      <c r="AG63" s="5">
        <v>0</v>
      </c>
      <c r="AH63" s="5">
        <v>0</v>
      </c>
      <c r="AL63" s="5">
        <v>3</v>
      </c>
      <c r="AM63" s="5">
        <v>10</v>
      </c>
      <c r="AU63" s="5">
        <v>218</v>
      </c>
      <c r="AV63" s="5" t="b">
        <v>1</v>
      </c>
      <c r="AW63" s="5">
        <v>0</v>
      </c>
      <c r="AY63" s="5">
        <v>4959762.1976750102</v>
      </c>
      <c r="BA63" s="5">
        <v>4959762.1976750204</v>
      </c>
      <c r="BB63" s="5">
        <v>0</v>
      </c>
      <c r="BC63" s="5">
        <v>5.5985682682050504</v>
      </c>
      <c r="BD63" s="5">
        <v>5077192.0919131897</v>
      </c>
      <c r="BE63" s="5">
        <v>117424.286763043</v>
      </c>
      <c r="BF63" s="5">
        <v>8.9068568519850705E-3</v>
      </c>
      <c r="BG63" s="5">
        <v>0</v>
      </c>
      <c r="BH63" s="5">
        <v>0</v>
      </c>
      <c r="BI63" s="5">
        <v>1</v>
      </c>
      <c r="BJ63" s="5">
        <v>909</v>
      </c>
      <c r="BK63" s="5">
        <v>217</v>
      </c>
      <c r="BL63" s="5">
        <v>1100</v>
      </c>
      <c r="BM63" s="5">
        <v>0</v>
      </c>
      <c r="BN63" s="5">
        <v>0</v>
      </c>
      <c r="BO63" s="5">
        <v>0</v>
      </c>
      <c r="BP63" s="5">
        <v>13216</v>
      </c>
      <c r="BQ63" s="5">
        <v>0</v>
      </c>
      <c r="BR63" s="5">
        <v>0</v>
      </c>
      <c r="BS63" s="5">
        <v>0</v>
      </c>
      <c r="BT63" s="5">
        <v>2184</v>
      </c>
      <c r="BU63" s="5">
        <v>0</v>
      </c>
      <c r="BV63" s="5">
        <v>544019</v>
      </c>
      <c r="BW63" s="5">
        <v>0</v>
      </c>
      <c r="BX63" s="5">
        <v>2213681</v>
      </c>
      <c r="BY63" s="5">
        <v>0</v>
      </c>
      <c r="BZ63" s="5">
        <v>0</v>
      </c>
      <c r="CA63" s="5">
        <v>0</v>
      </c>
      <c r="CB63" s="5">
        <v>33145315</v>
      </c>
      <c r="CC63" s="5">
        <v>0</v>
      </c>
      <c r="CD63" s="5">
        <v>0</v>
      </c>
      <c r="CE63" s="5">
        <v>0</v>
      </c>
      <c r="CF63" s="5">
        <v>5477386</v>
      </c>
      <c r="CG63" s="5">
        <v>218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218</v>
      </c>
      <c r="CN63" s="5">
        <v>0</v>
      </c>
      <c r="CO63" s="5" t="s">
        <v>540</v>
      </c>
      <c r="CP63" s="5" t="s">
        <v>325</v>
      </c>
      <c r="CQ63" s="5">
        <v>2447217.19321302</v>
      </c>
      <c r="CR63" s="5">
        <v>2512545.0044619902</v>
      </c>
      <c r="CS63" s="5">
        <v>0</v>
      </c>
      <c r="CT63" s="5">
        <v>0</v>
      </c>
      <c r="CU63" s="5">
        <v>4.3251522968182901</v>
      </c>
      <c r="CV63" s="5">
        <v>1.2734159713867499</v>
      </c>
      <c r="CW63" s="5">
        <v>1.77800208286428</v>
      </c>
      <c r="CX63" s="5">
        <v>0.49114258990500098</v>
      </c>
      <c r="CY63" s="5">
        <v>2.2691446727692801</v>
      </c>
      <c r="CZ63" s="5">
        <v>2.5471502139540099</v>
      </c>
      <c r="DA63" s="5">
        <v>0.78227338148175696</v>
      </c>
      <c r="DB63" s="5">
        <v>3.3294235954357698</v>
      </c>
      <c r="DC63" s="5">
        <v>2509056.3561597099</v>
      </c>
      <c r="DD63" s="5">
        <v>2568135.7357534701</v>
      </c>
      <c r="DE63" s="5">
        <v>61834.837794395302</v>
      </c>
      <c r="DF63" s="5">
        <v>55589.448968648197</v>
      </c>
      <c r="DG63" s="5">
        <v>41208.361398962203</v>
      </c>
      <c r="DH63" s="5">
        <v>42179.075744824098</v>
      </c>
      <c r="DI63" s="5">
        <v>83387.437143786301</v>
      </c>
      <c r="DJ63" s="5">
        <v>13415.7223954331</v>
      </c>
      <c r="DK63" s="5">
        <v>13410.373223824099</v>
      </c>
      <c r="DL63" s="5">
        <v>26826.095619257201</v>
      </c>
      <c r="DM63" s="5">
        <v>0</v>
      </c>
      <c r="DN63" s="5">
        <v>0</v>
      </c>
      <c r="DO63" s="5">
        <v>0</v>
      </c>
      <c r="DP63" s="5">
        <v>7210.7539999999999</v>
      </c>
      <c r="DQ63" s="5">
        <v>0</v>
      </c>
      <c r="DR63" s="5">
        <v>7210.7539999999999</v>
      </c>
      <c r="DS63" s="5">
        <v>0</v>
      </c>
      <c r="DT63" s="5">
        <v>8.9068568519850705E-3</v>
      </c>
      <c r="DU63" s="5">
        <v>8.9068568519850705E-3</v>
      </c>
      <c r="DV63" s="5">
        <v>0</v>
      </c>
      <c r="DW63" s="5">
        <v>8.9068568519850705E-3</v>
      </c>
      <c r="DX63" s="5">
        <v>0</v>
      </c>
      <c r="DY63" s="5">
        <v>0</v>
      </c>
      <c r="DZ63" s="5">
        <v>0</v>
      </c>
      <c r="EA63" s="5">
        <v>0</v>
      </c>
      <c r="EB63" s="5">
        <v>0</v>
      </c>
      <c r="EC63" s="5">
        <v>0</v>
      </c>
      <c r="ED63" s="5">
        <v>0</v>
      </c>
      <c r="EE63" s="5">
        <v>0</v>
      </c>
      <c r="EF63" s="5">
        <v>0</v>
      </c>
      <c r="EG63" s="5">
        <v>0</v>
      </c>
      <c r="EH63" s="5">
        <v>0</v>
      </c>
      <c r="EI63" s="5">
        <v>0</v>
      </c>
      <c r="EJ63" s="5">
        <v>0</v>
      </c>
      <c r="EK63" s="5">
        <v>0.16357505547749501</v>
      </c>
      <c r="EL63" s="5">
        <v>8.5557628279595205E-2</v>
      </c>
      <c r="EM63" s="71">
        <v>9.7732284648932496E-5</v>
      </c>
      <c r="EN63" s="5">
        <v>0</v>
      </c>
      <c r="EO63" s="71">
        <v>1.0792411365590399E-18</v>
      </c>
      <c r="EP63" s="5">
        <v>4.7320240977207302</v>
      </c>
      <c r="EQ63" s="71">
        <v>6.1817324426844296E-19</v>
      </c>
      <c r="ER63" s="71">
        <v>8.9069429956400897E-5</v>
      </c>
      <c r="ES63" s="5">
        <v>0</v>
      </c>
      <c r="ET63" s="5">
        <v>1.76006028014199</v>
      </c>
      <c r="EU63" s="71">
        <v>9.7506150356862999E-5</v>
      </c>
      <c r="EV63" s="71">
        <v>9.7762776715359907E-5</v>
      </c>
      <c r="EW63" s="71">
        <v>9.7980874914860294E-5</v>
      </c>
      <c r="EX63" s="71">
        <v>9.7978066345971797E-5</v>
      </c>
      <c r="EY63" s="5">
        <v>2.5212939803587901E-2</v>
      </c>
      <c r="EZ63" s="71">
        <v>9.7974618997687099E-5</v>
      </c>
      <c r="FA63" s="71">
        <v>9.7999772475418302E-5</v>
      </c>
      <c r="FB63" s="5">
        <v>0</v>
      </c>
      <c r="FC63" s="5">
        <v>0</v>
      </c>
      <c r="FD63" s="71">
        <v>2.9339125151572802E-6</v>
      </c>
      <c r="FE63" s="71">
        <v>2.9339125151572802E-6</v>
      </c>
      <c r="FF63" s="71">
        <v>2.2909990804453799E-7</v>
      </c>
      <c r="FG63" s="71">
        <v>2.9339125151572802E-6</v>
      </c>
      <c r="FH63" s="71">
        <v>1.06925220100251E-6</v>
      </c>
      <c r="FI63" s="71">
        <v>1.06925220100251E-6</v>
      </c>
      <c r="FJ63" s="71">
        <v>6.9947561898153701E-7</v>
      </c>
      <c r="FK63" s="5">
        <v>0</v>
      </c>
      <c r="FL63" s="5">
        <v>0</v>
      </c>
      <c r="FM63" s="71">
        <v>-1.98572145060813E-5</v>
      </c>
      <c r="FN63" s="71">
        <v>5.3604096374396098E-6</v>
      </c>
      <c r="FO63" s="71">
        <v>2.52176241435209E-5</v>
      </c>
      <c r="FP63" s="71">
        <v>-1.03278266537485E-6</v>
      </c>
      <c r="FQ63" s="71">
        <v>1.01558900770621E-5</v>
      </c>
      <c r="FR63" s="71">
        <v>1.1188672742436999E-5</v>
      </c>
      <c r="FS63" s="5">
        <v>3.11</v>
      </c>
      <c r="FT63" s="71">
        <v>2.7755575615628901E-17</v>
      </c>
      <c r="FU63" s="5">
        <v>0</v>
      </c>
      <c r="FV63" s="5">
        <v>0.16357505547749501</v>
      </c>
      <c r="FW63" s="5">
        <v>8.5557628279595205E-2</v>
      </c>
      <c r="FX63" s="71">
        <v>9.7827218558554905E-5</v>
      </c>
      <c r="FY63" s="5">
        <v>0</v>
      </c>
      <c r="FZ63" s="5">
        <v>6.2721654020705602</v>
      </c>
      <c r="GA63" s="5">
        <v>9.0621551189617594E-2</v>
      </c>
      <c r="GB63" s="71">
        <v>9.7827218558554905E-5</v>
      </c>
      <c r="GC63" s="5">
        <v>0</v>
      </c>
      <c r="GD63" s="5">
        <v>0</v>
      </c>
      <c r="GE63" s="5">
        <v>1.6080210107775801</v>
      </c>
      <c r="GF63" s="5">
        <v>0</v>
      </c>
      <c r="GG63" s="71">
        <v>8.0657304482867302E-5</v>
      </c>
      <c r="GH63" s="5">
        <v>0</v>
      </c>
      <c r="GI63" s="5">
        <v>1.8517770418916599</v>
      </c>
      <c r="GJ63" s="71">
        <v>9.7002148186524294E-5</v>
      </c>
      <c r="GK63" s="71">
        <v>9.7341661231542504E-5</v>
      </c>
      <c r="GL63" s="71">
        <v>9.7505213600967896E-5</v>
      </c>
      <c r="GM63" s="71">
        <v>9.7531594369905803E-5</v>
      </c>
      <c r="GN63" s="5">
        <v>2.5212684972565999E-2</v>
      </c>
      <c r="GO63" s="71">
        <v>9.7455156135017805E-5</v>
      </c>
      <c r="GP63" s="71">
        <v>9.7991643225034397E-5</v>
      </c>
      <c r="GQ63" s="71">
        <v>8.2377234474684204E-5</v>
      </c>
      <c r="GR63" s="5">
        <v>0</v>
      </c>
      <c r="GS63" s="71">
        <v>9.9945369713694192E-6</v>
      </c>
      <c r="GT63" s="71">
        <v>9.9945369713694192E-6</v>
      </c>
      <c r="GU63" s="71">
        <v>1.48184557963171E-6</v>
      </c>
      <c r="GV63" s="71">
        <v>9.9945369713694192E-6</v>
      </c>
      <c r="GW63" s="71">
        <v>8.1583423372499908E-6</v>
      </c>
      <c r="GX63" s="71">
        <v>8.1583423372499908E-6</v>
      </c>
      <c r="GY63" s="71">
        <v>2.5052072806230799E-6</v>
      </c>
      <c r="GZ63" s="5">
        <v>3.9200317285681399E-3</v>
      </c>
      <c r="HA63" s="5">
        <v>0</v>
      </c>
      <c r="HB63" s="71">
        <v>-6.6497955766921897E-6</v>
      </c>
      <c r="HC63" s="71">
        <v>1.37062070794296E-6</v>
      </c>
      <c r="HD63" s="71">
        <v>8.0204162846351499E-6</v>
      </c>
      <c r="HE63" s="71">
        <v>-1.28451899063361E-7</v>
      </c>
      <c r="HF63" s="71">
        <v>2.88380880379965E-6</v>
      </c>
      <c r="HG63" s="71">
        <v>3.01226070286301E-6</v>
      </c>
      <c r="HH63" s="5">
        <v>1.5</v>
      </c>
      <c r="HI63" s="5">
        <v>0.19198621771937599</v>
      </c>
      <c r="HJ63" s="5">
        <v>0</v>
      </c>
      <c r="HK63" s="71">
        <v>1.0792411365590399E-18</v>
      </c>
      <c r="HL63" s="5">
        <v>4.7320240977207302</v>
      </c>
      <c r="HM63" s="71">
        <v>6.1817324426844296E-19</v>
      </c>
      <c r="HN63" s="71">
        <v>8.9069429956400897E-5</v>
      </c>
      <c r="HO63" s="5">
        <v>0</v>
      </c>
      <c r="HP63" s="5">
        <v>1.76006028014199</v>
      </c>
      <c r="HQ63" s="71">
        <v>9.7506150356862999E-5</v>
      </c>
      <c r="HR63" s="71">
        <v>9.7762776715359907E-5</v>
      </c>
      <c r="HS63" s="71">
        <v>9.7980874914860294E-5</v>
      </c>
      <c r="HT63" s="71">
        <v>9.7978066345971797E-5</v>
      </c>
      <c r="HU63" s="5">
        <v>2.5212939803587901E-2</v>
      </c>
      <c r="HV63" s="71">
        <v>9.7974618997687099E-5</v>
      </c>
      <c r="HW63" s="71">
        <v>9.7999772475418302E-5</v>
      </c>
      <c r="HX63" s="71">
        <v>8.2377234474684204E-5</v>
      </c>
      <c r="HY63" s="5">
        <v>0</v>
      </c>
      <c r="HZ63" s="71">
        <v>9.9945369713694192E-6</v>
      </c>
      <c r="IA63" s="71">
        <v>9.9945369713694192E-6</v>
      </c>
      <c r="IB63" s="71">
        <v>1.48184557963171E-6</v>
      </c>
      <c r="IC63" s="71">
        <v>9.9945369713694192E-6</v>
      </c>
      <c r="ID63" s="71">
        <v>8.1583423372499908E-6</v>
      </c>
      <c r="IE63" s="71">
        <v>8.1583423372499908E-6</v>
      </c>
      <c r="IF63" s="71">
        <v>2.5052072806230799E-6</v>
      </c>
      <c r="IG63" s="5">
        <v>3.9200317285681399E-3</v>
      </c>
      <c r="IH63" s="5">
        <v>0</v>
      </c>
      <c r="II63" s="5">
        <v>15400</v>
      </c>
      <c r="IJ63" s="5">
        <v>12209</v>
      </c>
      <c r="IK63" s="5">
        <v>2508</v>
      </c>
      <c r="IL63" s="5">
        <v>499</v>
      </c>
      <c r="IM63" s="5">
        <v>2009</v>
      </c>
      <c r="IN63" s="5">
        <v>413</v>
      </c>
      <c r="IO63" s="5">
        <v>86</v>
      </c>
      <c r="IP63" s="5">
        <v>0</v>
      </c>
      <c r="IQ63" s="5">
        <v>2009</v>
      </c>
      <c r="IR63" s="5">
        <v>13216</v>
      </c>
      <c r="IS63" s="5">
        <v>6986</v>
      </c>
      <c r="IT63" s="5">
        <v>724</v>
      </c>
      <c r="IU63" s="5">
        <v>724</v>
      </c>
      <c r="IV63" s="5">
        <v>2184</v>
      </c>
      <c r="IW63" s="5">
        <v>2179</v>
      </c>
      <c r="IX63" s="5">
        <v>5</v>
      </c>
      <c r="IY63" s="5">
        <v>5</v>
      </c>
      <c r="IZ63" s="5">
        <v>0</v>
      </c>
      <c r="JA63" s="5">
        <v>2.2012484842548401E-4</v>
      </c>
      <c r="JB63" s="71">
        <v>6.2934994998542398E-5</v>
      </c>
      <c r="JC63" s="5">
        <v>2.1054457813107701E-4</v>
      </c>
      <c r="JD63" s="5">
        <v>2.2012484842548401E-4</v>
      </c>
      <c r="JE63" s="71">
        <v>5.64559265665565E-5</v>
      </c>
      <c r="JF63" s="71">
        <v>6.2934994998542398E-5</v>
      </c>
      <c r="JG63" s="5">
        <v>0</v>
      </c>
      <c r="JH63" s="5">
        <v>0</v>
      </c>
      <c r="JI63" s="5">
        <v>0</v>
      </c>
      <c r="JJ63" s="5">
        <v>0</v>
      </c>
      <c r="JK63" s="5">
        <v>0</v>
      </c>
      <c r="JL63" s="5">
        <v>0</v>
      </c>
      <c r="JM63" s="5">
        <v>0.101236999396163</v>
      </c>
      <c r="JN63" s="5">
        <v>0.10151365458122</v>
      </c>
      <c r="JO63" s="5">
        <v>3.1761095266760297E-2</v>
      </c>
      <c r="JP63" s="5">
        <v>3.20618923197196E-2</v>
      </c>
      <c r="JQ63" s="71">
        <v>-2.6507010082773499E-5</v>
      </c>
      <c r="JR63" s="71">
        <v>6.7310303453825699E-6</v>
      </c>
      <c r="JS63" s="71">
        <v>3.3238040428156099E-5</v>
      </c>
      <c r="JT63" s="71">
        <v>-1.16123456443821E-6</v>
      </c>
      <c r="JU63" s="71">
        <v>1.3039698880861799E-5</v>
      </c>
      <c r="JV63" s="71">
        <v>1.42009334453E-5</v>
      </c>
      <c r="JW63" s="5">
        <v>3.11</v>
      </c>
      <c r="JX63" s="5">
        <v>2510431.1870542299</v>
      </c>
      <c r="JY63" s="5">
        <v>4957648.3802672504</v>
      </c>
      <c r="JZ63" s="71">
        <v>2.7755575615628901E-17</v>
      </c>
      <c r="KA63" s="5">
        <v>0</v>
      </c>
      <c r="KB63" s="5" t="s">
        <v>318</v>
      </c>
      <c r="KC63" s="5">
        <v>0</v>
      </c>
      <c r="KD63" s="5" t="s">
        <v>980</v>
      </c>
      <c r="KF63" s="5" t="s">
        <v>981</v>
      </c>
      <c r="KG63" s="5" t="s">
        <v>525</v>
      </c>
      <c r="KH63" s="5" t="s">
        <v>320</v>
      </c>
      <c r="KI63" s="5">
        <v>14</v>
      </c>
      <c r="KL63" s="5">
        <v>1</v>
      </c>
      <c r="KM63" s="5">
        <v>1</v>
      </c>
      <c r="KP63" s="5">
        <v>7</v>
      </c>
      <c r="KW63" s="5" t="s">
        <v>321</v>
      </c>
      <c r="LB63" s="5">
        <v>1</v>
      </c>
      <c r="LC63" s="5" t="s">
        <v>318</v>
      </c>
      <c r="LD63" s="5" t="s">
        <v>322</v>
      </c>
      <c r="LE63" s="5">
        <v>0</v>
      </c>
      <c r="LF63" s="5">
        <v>1</v>
      </c>
      <c r="LG63" s="5">
        <v>1</v>
      </c>
    </row>
    <row r="64" spans="1:319" x14ac:dyDescent="0.2">
      <c r="A64" s="5" t="s">
        <v>528</v>
      </c>
      <c r="B64" s="73" t="s">
        <v>547</v>
      </c>
      <c r="C64" s="5" t="s">
        <v>529</v>
      </c>
      <c r="D64" s="5" t="s">
        <v>363</v>
      </c>
      <c r="E64" s="5">
        <v>42</v>
      </c>
      <c r="F64" s="73" t="s">
        <v>1044</v>
      </c>
      <c r="G64" s="29">
        <v>4803560.0912959296</v>
      </c>
      <c r="H64" s="29">
        <v>4542323.8247337202</v>
      </c>
      <c r="I64" s="74">
        <v>4803560.0912959296</v>
      </c>
      <c r="J64" s="77">
        <v>44591.9</v>
      </c>
      <c r="K64" s="29">
        <v>4803560.0912959296</v>
      </c>
      <c r="L64" s="5" t="s">
        <v>462</v>
      </c>
      <c r="M64" s="5">
        <v>1</v>
      </c>
      <c r="N64" s="5" t="s">
        <v>530</v>
      </c>
      <c r="O64" s="5" t="s">
        <v>530</v>
      </c>
      <c r="R64" s="5">
        <v>9961</v>
      </c>
      <c r="S64" s="5">
        <v>1804</v>
      </c>
      <c r="U64" s="5">
        <v>0</v>
      </c>
      <c r="V64" s="5">
        <v>322.13187646865799</v>
      </c>
      <c r="W64" s="5">
        <v>0</v>
      </c>
      <c r="X64" s="5" t="s">
        <v>535</v>
      </c>
      <c r="AG64" s="5">
        <v>0</v>
      </c>
      <c r="AH64" s="5">
        <v>0</v>
      </c>
      <c r="AL64" s="5">
        <v>2</v>
      </c>
      <c r="AM64" s="5">
        <v>9</v>
      </c>
      <c r="AU64" s="5">
        <v>86</v>
      </c>
      <c r="AV64" s="5" t="b">
        <v>1</v>
      </c>
      <c r="AW64" s="5">
        <v>0</v>
      </c>
      <c r="AY64" s="5">
        <v>4803560.0912959399</v>
      </c>
      <c r="BA64" s="5">
        <v>4803560.0912959296</v>
      </c>
      <c r="BB64" s="5">
        <v>0</v>
      </c>
      <c r="BC64" s="5">
        <v>24.3956028876486</v>
      </c>
      <c r="BD64" s="5">
        <v>4889492.2126311902</v>
      </c>
      <c r="BE64" s="5">
        <v>85617.845056635095</v>
      </c>
      <c r="BF64" s="5">
        <v>289.879358123337</v>
      </c>
      <c r="BG64" s="5">
        <v>1.31761036253514E-3</v>
      </c>
      <c r="BH64" s="5">
        <v>0</v>
      </c>
      <c r="BI64" s="5">
        <v>1</v>
      </c>
      <c r="BJ64" s="5">
        <v>958</v>
      </c>
      <c r="BK64" s="5">
        <v>84</v>
      </c>
      <c r="BL64" s="5">
        <v>1051</v>
      </c>
      <c r="BM64" s="5">
        <v>0</v>
      </c>
      <c r="BN64" s="5">
        <v>0</v>
      </c>
      <c r="BO64" s="5">
        <v>1</v>
      </c>
      <c r="BP64" s="5">
        <v>13216</v>
      </c>
      <c r="BQ64" s="5">
        <v>0</v>
      </c>
      <c r="BR64" s="5">
        <v>0</v>
      </c>
      <c r="BS64" s="5">
        <v>0</v>
      </c>
      <c r="BT64" s="5">
        <v>2184</v>
      </c>
      <c r="BU64" s="5">
        <v>0</v>
      </c>
      <c r="BV64" s="5">
        <v>151536</v>
      </c>
      <c r="BW64" s="5">
        <v>0</v>
      </c>
      <c r="BX64" s="5">
        <v>1744468</v>
      </c>
      <c r="BY64" s="5">
        <v>0</v>
      </c>
      <c r="BZ64" s="5">
        <v>1804</v>
      </c>
      <c r="CA64" s="5">
        <v>0</v>
      </c>
      <c r="CB64" s="5">
        <v>23838186</v>
      </c>
      <c r="CC64" s="5">
        <v>0</v>
      </c>
      <c r="CD64" s="5">
        <v>0</v>
      </c>
      <c r="CE64" s="5">
        <v>0</v>
      </c>
      <c r="CF64" s="5">
        <v>3939806</v>
      </c>
      <c r="CG64" s="5">
        <v>85</v>
      </c>
      <c r="CH64" s="5">
        <v>1</v>
      </c>
      <c r="CI64" s="5">
        <v>0</v>
      </c>
      <c r="CJ64" s="5">
        <v>0</v>
      </c>
      <c r="CK64" s="5">
        <v>0</v>
      </c>
      <c r="CL64" s="5">
        <v>0</v>
      </c>
      <c r="CM64" s="5">
        <v>86</v>
      </c>
      <c r="CN64" s="5">
        <v>0</v>
      </c>
      <c r="CO64" s="5" t="s">
        <v>536</v>
      </c>
      <c r="CP64" s="5" t="s">
        <v>325</v>
      </c>
      <c r="CQ64" s="5">
        <v>2374707.7817024598</v>
      </c>
      <c r="CR64" s="5">
        <v>2428852.3095934698</v>
      </c>
      <c r="CS64" s="5">
        <v>0</v>
      </c>
      <c r="CT64" s="5">
        <v>0</v>
      </c>
      <c r="CU64" s="5">
        <v>8.6846570669840499</v>
      </c>
      <c r="CV64" s="5">
        <v>15.7109458206646</v>
      </c>
      <c r="CW64" s="5">
        <v>3.3775288627569302</v>
      </c>
      <c r="CX64" s="5">
        <v>8.1894138702321602</v>
      </c>
      <c r="CY64" s="5">
        <v>11.5669427329891</v>
      </c>
      <c r="CZ64" s="5">
        <v>5.3071282042271202</v>
      </c>
      <c r="DA64" s="5">
        <v>7.5215319504324603</v>
      </c>
      <c r="DB64" s="5">
        <v>12.8286601546595</v>
      </c>
      <c r="DC64" s="5">
        <v>2418105.6458767401</v>
      </c>
      <c r="DD64" s="5">
        <v>2471386.5667544398</v>
      </c>
      <c r="DE64" s="5">
        <v>43222.120559609197</v>
      </c>
      <c r="DF64" s="5">
        <v>42395.724497025803</v>
      </c>
      <c r="DG64" s="5">
        <v>25438.537515088501</v>
      </c>
      <c r="DH64" s="5">
        <v>25438.485452505101</v>
      </c>
      <c r="DI64" s="5">
        <v>50877.022967593599</v>
      </c>
      <c r="DJ64" s="5">
        <v>16957.239044520698</v>
      </c>
      <c r="DK64" s="5">
        <v>16957.239044520698</v>
      </c>
      <c r="DL64" s="5">
        <v>33914.478089041397</v>
      </c>
      <c r="DM64" s="5">
        <v>0</v>
      </c>
      <c r="DN64" s="5">
        <v>0</v>
      </c>
      <c r="DO64" s="5">
        <v>0</v>
      </c>
      <c r="DP64" s="5">
        <v>826.34399999999903</v>
      </c>
      <c r="DQ64" s="5">
        <v>0</v>
      </c>
      <c r="DR64" s="5">
        <v>826.34399999999903</v>
      </c>
      <c r="DS64" s="5">
        <v>167.05895760809599</v>
      </c>
      <c r="DT64" s="5">
        <v>122.82040051524</v>
      </c>
      <c r="DU64" s="5">
        <v>189.879358123337</v>
      </c>
      <c r="DV64" s="5">
        <v>67.058957608096705</v>
      </c>
      <c r="DW64" s="5">
        <v>122.82040051524</v>
      </c>
      <c r="DX64" s="5">
        <v>100</v>
      </c>
      <c r="DY64" s="5">
        <v>0</v>
      </c>
      <c r="DZ64" s="5">
        <v>100</v>
      </c>
      <c r="EA64" s="5">
        <v>0</v>
      </c>
      <c r="EB64" s="5">
        <v>1.31761036253514E-3</v>
      </c>
      <c r="EC64" s="5">
        <v>0</v>
      </c>
      <c r="ED64" s="5">
        <v>1.31761036253514E-3</v>
      </c>
      <c r="EE64" s="5">
        <v>1.31761036253514E-3</v>
      </c>
      <c r="EF64" s="5">
        <v>0</v>
      </c>
      <c r="EG64" s="5">
        <v>0</v>
      </c>
      <c r="EH64" s="5">
        <v>0</v>
      </c>
      <c r="EI64" s="5">
        <v>0</v>
      </c>
      <c r="EJ64" s="5">
        <v>0</v>
      </c>
      <c r="EK64" s="5">
        <v>0.51902792888574301</v>
      </c>
      <c r="EL64" s="5">
        <v>0.106090473263005</v>
      </c>
      <c r="EM64" s="71">
        <v>9.7955358711487793E-5</v>
      </c>
      <c r="EN64" s="5">
        <v>0</v>
      </c>
      <c r="EO64" s="5">
        <v>0</v>
      </c>
      <c r="EP64" s="5">
        <v>4.3630254704277096</v>
      </c>
      <c r="EQ64" s="5">
        <v>0</v>
      </c>
      <c r="ER64" s="71">
        <v>9.5627532984143796E-5</v>
      </c>
      <c r="ES64" s="5">
        <v>0</v>
      </c>
      <c r="ET64" s="5">
        <v>1.1467969615959099</v>
      </c>
      <c r="EU64" s="71">
        <v>9.7880098764727995E-5</v>
      </c>
      <c r="EV64" s="5">
        <v>0</v>
      </c>
      <c r="EW64" s="5">
        <v>0</v>
      </c>
      <c r="EX64" s="71">
        <v>9.7882776061862799E-5</v>
      </c>
      <c r="EY64" s="5">
        <v>2.4046372051431199E-2</v>
      </c>
      <c r="EZ64" s="71">
        <v>9.7878559551914298E-5</v>
      </c>
      <c r="FA64" s="71">
        <v>9.7991156152530499E-5</v>
      </c>
      <c r="FB64" s="5">
        <v>0</v>
      </c>
      <c r="FC64" s="5">
        <v>0</v>
      </c>
      <c r="FD64" s="71">
        <v>6.3158495651194298E-6</v>
      </c>
      <c r="FE64" s="71">
        <v>6.3158495651194298E-6</v>
      </c>
      <c r="FF64" s="71">
        <v>1.23723665856889E-6</v>
      </c>
      <c r="FG64" s="71">
        <v>6.3158495651194298E-6</v>
      </c>
      <c r="FH64" s="71">
        <v>2.2450361036874201E-6</v>
      </c>
      <c r="FI64" s="71">
        <v>2.2450361036874201E-6</v>
      </c>
      <c r="FJ64" s="71">
        <v>6.8239504358302796E-7</v>
      </c>
      <c r="FK64" s="5">
        <v>0.16100147515492</v>
      </c>
      <c r="FL64" s="5">
        <v>0</v>
      </c>
      <c r="FM64" s="71">
        <v>-4.2419109100245597E-5</v>
      </c>
      <c r="FN64" s="71">
        <v>1.06459568798118E-5</v>
      </c>
      <c r="FO64" s="71">
        <v>5.3065065980057499E-5</v>
      </c>
      <c r="FP64" s="71">
        <v>-4.37198635027758E-6</v>
      </c>
      <c r="FQ64" s="71">
        <v>1.8087289314398601E-5</v>
      </c>
      <c r="FR64" s="71">
        <v>2.2459275664676198E-5</v>
      </c>
      <c r="FS64" s="5">
        <v>3.11</v>
      </c>
      <c r="FT64" s="5">
        <v>0.174532925199432</v>
      </c>
      <c r="FU64" s="5">
        <v>0</v>
      </c>
      <c r="FV64" s="5">
        <v>0.51902792888574301</v>
      </c>
      <c r="FW64" s="5">
        <v>0.106090473263005</v>
      </c>
      <c r="FX64" s="71">
        <v>9.7999999999931394E-5</v>
      </c>
      <c r="FY64" s="71">
        <v>9.7990189136809501E-5</v>
      </c>
      <c r="FZ64" s="5">
        <v>5.9881392213425402</v>
      </c>
      <c r="GA64" s="5">
        <v>0.13725268414620601</v>
      </c>
      <c r="GB64" s="71">
        <v>9.7999999999931394E-5</v>
      </c>
      <c r="GC64" s="71">
        <v>9.7990189136809501E-5</v>
      </c>
      <c r="GD64" s="5">
        <v>0</v>
      </c>
      <c r="GE64" s="5">
        <v>1.81453339422098</v>
      </c>
      <c r="GF64" s="71">
        <v>9.7992130576447095E-5</v>
      </c>
      <c r="GG64" s="71">
        <v>9.7479269747235894E-5</v>
      </c>
      <c r="GH64" s="5">
        <v>0</v>
      </c>
      <c r="GI64" s="5">
        <v>1.9825332204025199E-3</v>
      </c>
      <c r="GJ64" s="71">
        <v>9.7995435295761201E-5</v>
      </c>
      <c r="GK64" s="5">
        <v>0</v>
      </c>
      <c r="GL64" s="71">
        <v>5.5595736457081298E-5</v>
      </c>
      <c r="GM64" s="71">
        <v>9.79958073871363E-5</v>
      </c>
      <c r="GN64" s="5">
        <v>2.4046682296497202E-2</v>
      </c>
      <c r="GO64" s="71">
        <v>9.7999999999959204E-5</v>
      </c>
      <c r="GP64" s="71">
        <v>9.8000000000028606E-5</v>
      </c>
      <c r="GQ64" s="71">
        <v>9.2517375449352403E-5</v>
      </c>
      <c r="GR64" s="5">
        <v>0</v>
      </c>
      <c r="GS64" s="5">
        <v>1.8744147465662899E-3</v>
      </c>
      <c r="GT64" s="5">
        <v>1.8744147465662899E-3</v>
      </c>
      <c r="GU64" s="71">
        <v>6.7017949305636594E-5</v>
      </c>
      <c r="GV64" s="5">
        <v>1.8744147465662899E-3</v>
      </c>
      <c r="GW64" s="5">
        <v>1.4943314242974E-3</v>
      </c>
      <c r="GX64" s="5">
        <v>6.4820802097642605E-4</v>
      </c>
      <c r="GY64" s="5">
        <v>1.4943314242974E-3</v>
      </c>
      <c r="GZ64" s="5">
        <v>0.33116903659577901</v>
      </c>
      <c r="HA64" s="5">
        <v>5.7070086290837898E-3</v>
      </c>
      <c r="HB64" s="71">
        <v>-5.4466070544289401E-5</v>
      </c>
      <c r="HC64" s="71">
        <v>1.79142153306912E-5</v>
      </c>
      <c r="HD64" s="71">
        <v>7.2380285874980597E-5</v>
      </c>
      <c r="HE64" s="71">
        <v>-2.8019014529571801E-5</v>
      </c>
      <c r="HF64" s="71">
        <v>3.5146638414878903E-5</v>
      </c>
      <c r="HG64" s="71">
        <v>6.3165652944450795E-5</v>
      </c>
      <c r="HH64" s="5">
        <v>0.91999999999999904</v>
      </c>
      <c r="HI64" s="5">
        <v>0</v>
      </c>
      <c r="HJ64" s="5">
        <v>0</v>
      </c>
      <c r="HK64" s="5">
        <v>0</v>
      </c>
      <c r="HL64" s="5">
        <v>4.3630254704277096</v>
      </c>
      <c r="HM64" s="71">
        <v>9.7992130576447095E-5</v>
      </c>
      <c r="HN64" s="71">
        <v>9.7479269747235894E-5</v>
      </c>
      <c r="HO64" s="5">
        <v>0</v>
      </c>
      <c r="HP64" s="5">
        <v>1.1467969615959099</v>
      </c>
      <c r="HQ64" s="71">
        <v>9.7995435295761201E-5</v>
      </c>
      <c r="HR64" s="5">
        <v>0</v>
      </c>
      <c r="HS64" s="71">
        <v>5.5595736457081298E-5</v>
      </c>
      <c r="HT64" s="71">
        <v>9.79958073871363E-5</v>
      </c>
      <c r="HU64" s="5">
        <v>2.4046372051431199E-2</v>
      </c>
      <c r="HV64" s="71">
        <v>9.7999999999959204E-5</v>
      </c>
      <c r="HW64" s="71">
        <v>9.8000000000028606E-5</v>
      </c>
      <c r="HX64" s="71">
        <v>9.2517375449352403E-5</v>
      </c>
      <c r="HY64" s="5">
        <v>0</v>
      </c>
      <c r="HZ64" s="5">
        <v>1.8744147465662899E-3</v>
      </c>
      <c r="IA64" s="5">
        <v>1.8744147465662899E-3</v>
      </c>
      <c r="IB64" s="71">
        <v>6.7017949305636594E-5</v>
      </c>
      <c r="IC64" s="5">
        <v>1.8744147465662899E-3</v>
      </c>
      <c r="ID64" s="5">
        <v>1.4943314242974E-3</v>
      </c>
      <c r="IE64" s="5">
        <v>6.4820802097642605E-4</v>
      </c>
      <c r="IF64" s="5">
        <v>1.4943314242974E-3</v>
      </c>
      <c r="IG64" s="5">
        <v>0.33116903659577901</v>
      </c>
      <c r="IH64" s="5">
        <v>5.7070086290837898E-3</v>
      </c>
      <c r="II64" s="5">
        <v>15400</v>
      </c>
      <c r="IJ64" s="5">
        <v>12209</v>
      </c>
      <c r="IK64" s="5">
        <v>1804</v>
      </c>
      <c r="IL64" s="5">
        <v>1804</v>
      </c>
      <c r="IM64" s="5">
        <v>0</v>
      </c>
      <c r="IN64" s="5">
        <v>1674</v>
      </c>
      <c r="IO64" s="5">
        <v>130</v>
      </c>
      <c r="IP64" s="5">
        <v>0</v>
      </c>
      <c r="IQ64" s="5">
        <v>2009</v>
      </c>
      <c r="IR64" s="5">
        <v>13216</v>
      </c>
      <c r="IS64" s="5">
        <v>6990</v>
      </c>
      <c r="IT64" s="5">
        <v>724</v>
      </c>
      <c r="IU64" s="5">
        <v>724</v>
      </c>
      <c r="IV64" s="5">
        <v>2184</v>
      </c>
      <c r="IW64" s="5">
        <v>2179</v>
      </c>
      <c r="IX64" s="5">
        <v>5</v>
      </c>
      <c r="IY64" s="5">
        <v>5</v>
      </c>
      <c r="IZ64" s="5">
        <v>0</v>
      </c>
      <c r="JA64" s="5">
        <v>2.16827987209455E-4</v>
      </c>
      <c r="JB64" s="5">
        <v>1.01825311942249E-4</v>
      </c>
      <c r="JC64" s="5">
        <v>2.16827987209455E-4</v>
      </c>
      <c r="JD64" s="5">
        <v>1.7524734068885499E-4</v>
      </c>
      <c r="JE64" s="5">
        <v>1.01825311942249E-4</v>
      </c>
      <c r="JF64" s="5">
        <v>1.00190698246294E-4</v>
      </c>
      <c r="JG64" s="5">
        <v>0</v>
      </c>
      <c r="JH64" s="5">
        <v>0</v>
      </c>
      <c r="JI64" s="5">
        <v>0</v>
      </c>
      <c r="JJ64" s="5">
        <v>0</v>
      </c>
      <c r="JK64" s="5">
        <v>0</v>
      </c>
      <c r="JL64" s="5">
        <v>0</v>
      </c>
      <c r="JM64" s="5">
        <v>0.10112983620808901</v>
      </c>
      <c r="JN64" s="5">
        <v>0.100835970528389</v>
      </c>
      <c r="JO64" s="5">
        <v>4.5069669040316701E-2</v>
      </c>
      <c r="JP64" s="5">
        <v>4.5017908214120703E-2</v>
      </c>
      <c r="JQ64" s="71">
        <v>-9.6885179644534998E-5</v>
      </c>
      <c r="JR64" s="71">
        <v>2.8560172210503102E-5</v>
      </c>
      <c r="JS64" s="5">
        <v>1.2544535185503799E-4</v>
      </c>
      <c r="JT64" s="71">
        <v>-3.2391000879849398E-5</v>
      </c>
      <c r="JU64" s="71">
        <v>5.3233927729277498E-5</v>
      </c>
      <c r="JV64" s="71">
        <v>8.5624928609127004E-5</v>
      </c>
      <c r="JW64" s="5">
        <v>3.11</v>
      </c>
      <c r="JX64" s="5">
        <v>2396943.4178106901</v>
      </c>
      <c r="JY64" s="5">
        <v>4771651.1995131504</v>
      </c>
      <c r="JZ64" s="5">
        <v>0.174532925199432</v>
      </c>
      <c r="KA64" s="5">
        <v>0</v>
      </c>
      <c r="KB64" s="5" t="s">
        <v>318</v>
      </c>
      <c r="KC64" s="5">
        <v>0</v>
      </c>
      <c r="KD64" s="5" t="s">
        <v>537</v>
      </c>
      <c r="KF64" s="5" t="s">
        <v>538</v>
      </c>
      <c r="KG64" s="5" t="s">
        <v>525</v>
      </c>
      <c r="KH64" s="5" t="s">
        <v>320</v>
      </c>
      <c r="KI64" s="5">
        <v>14</v>
      </c>
      <c r="KL64" s="5">
        <v>1</v>
      </c>
      <c r="KM64" s="5">
        <v>1</v>
      </c>
      <c r="KP64" s="5">
        <v>4</v>
      </c>
      <c r="KW64" s="5" t="s">
        <v>321</v>
      </c>
      <c r="LB64" s="5">
        <v>1</v>
      </c>
      <c r="LC64" s="5" t="s">
        <v>318</v>
      </c>
      <c r="LD64" s="5" t="s">
        <v>322</v>
      </c>
      <c r="LE64" s="5">
        <v>0</v>
      </c>
      <c r="LF64" s="5">
        <v>1</v>
      </c>
      <c r="LG64" s="5">
        <v>1</v>
      </c>
    </row>
    <row r="65" spans="1:319" x14ac:dyDescent="0.2">
      <c r="A65" s="5" t="s">
        <v>528</v>
      </c>
      <c r="B65" s="73" t="s">
        <v>547</v>
      </c>
      <c r="C65" s="5" t="s">
        <v>529</v>
      </c>
      <c r="D65" s="5" t="s">
        <v>363</v>
      </c>
      <c r="E65" s="5">
        <v>88</v>
      </c>
      <c r="F65" s="73" t="s">
        <v>1045</v>
      </c>
      <c r="G65" s="29">
        <v>5332437.5149455704</v>
      </c>
      <c r="H65" s="29">
        <v>5094467.7477536201</v>
      </c>
      <c r="I65" s="74">
        <v>5332437.5149455704</v>
      </c>
      <c r="J65" s="77">
        <v>44709.697916666664</v>
      </c>
      <c r="K65" s="29">
        <v>5332437.5149455704</v>
      </c>
      <c r="L65" s="5" t="s">
        <v>462</v>
      </c>
      <c r="M65" s="5">
        <v>1</v>
      </c>
      <c r="N65" s="5" t="s">
        <v>530</v>
      </c>
      <c r="O65" s="5" t="s">
        <v>530</v>
      </c>
      <c r="R65" s="5">
        <v>9431</v>
      </c>
      <c r="S65" s="5">
        <v>1708</v>
      </c>
      <c r="U65" s="5">
        <v>0</v>
      </c>
      <c r="V65" s="5">
        <v>311.483466625213</v>
      </c>
      <c r="W65" s="5">
        <v>0</v>
      </c>
      <c r="X65" s="5" t="s">
        <v>1408</v>
      </c>
      <c r="AG65" s="5">
        <v>0</v>
      </c>
      <c r="AH65" s="5">
        <v>0</v>
      </c>
      <c r="AL65" s="5">
        <v>1</v>
      </c>
      <c r="AM65" s="5">
        <v>12</v>
      </c>
      <c r="AU65" s="5">
        <v>153</v>
      </c>
      <c r="AV65" s="5" t="b">
        <v>1</v>
      </c>
      <c r="AW65" s="5">
        <v>0</v>
      </c>
      <c r="AY65" s="5">
        <v>5332437.5149455601</v>
      </c>
      <c r="BA65" s="5">
        <v>5332437.5149455704</v>
      </c>
      <c r="BB65" s="5">
        <v>0</v>
      </c>
      <c r="BC65" s="5">
        <v>288.36502191716397</v>
      </c>
      <c r="BD65" s="5">
        <v>5456904.2841769597</v>
      </c>
      <c r="BE65" s="5">
        <v>124147.84265698701</v>
      </c>
      <c r="BF65" s="5">
        <v>30.474970672353599</v>
      </c>
      <c r="BG65" s="5">
        <v>8.65818172042611E-2</v>
      </c>
      <c r="BH65" s="5">
        <v>0</v>
      </c>
      <c r="BI65" s="5">
        <v>1</v>
      </c>
      <c r="BJ65" s="5">
        <v>899</v>
      </c>
      <c r="BK65" s="5">
        <v>150</v>
      </c>
      <c r="BL65" s="5">
        <v>1110</v>
      </c>
      <c r="BM65" s="5">
        <v>0</v>
      </c>
      <c r="BN65" s="5">
        <v>0</v>
      </c>
      <c r="BO65" s="5">
        <v>0</v>
      </c>
      <c r="BP65" s="5">
        <v>13216</v>
      </c>
      <c r="BQ65" s="5">
        <v>0</v>
      </c>
      <c r="BR65" s="5">
        <v>0</v>
      </c>
      <c r="BS65" s="5">
        <v>0</v>
      </c>
      <c r="BT65" s="5">
        <v>2184</v>
      </c>
      <c r="BU65" s="5">
        <v>0</v>
      </c>
      <c r="BV65" s="5">
        <v>256200</v>
      </c>
      <c r="BW65" s="5">
        <v>2</v>
      </c>
      <c r="BX65" s="5">
        <v>1639680</v>
      </c>
      <c r="BY65" s="5">
        <v>0</v>
      </c>
      <c r="BZ65" s="5">
        <v>0</v>
      </c>
      <c r="CA65" s="5">
        <v>0</v>
      </c>
      <c r="CB65" s="5">
        <v>22571345</v>
      </c>
      <c r="CC65" s="5">
        <v>0</v>
      </c>
      <c r="CD65" s="5">
        <v>0</v>
      </c>
      <c r="CE65" s="5">
        <v>0</v>
      </c>
      <c r="CF65" s="5">
        <v>3730147</v>
      </c>
      <c r="CG65" s="5">
        <v>151</v>
      </c>
      <c r="CH65" s="5">
        <v>0</v>
      </c>
      <c r="CI65" s="5">
        <v>0</v>
      </c>
      <c r="CJ65" s="5">
        <v>2</v>
      </c>
      <c r="CK65" s="5">
        <v>0</v>
      </c>
      <c r="CL65" s="5">
        <v>0</v>
      </c>
      <c r="CM65" s="5">
        <v>151</v>
      </c>
      <c r="CN65" s="5">
        <v>2</v>
      </c>
      <c r="CO65" s="5" t="s">
        <v>887</v>
      </c>
      <c r="CQ65" s="5">
        <v>2643434.06710567</v>
      </c>
      <c r="CR65" s="5">
        <v>2689003.4478398901</v>
      </c>
      <c r="CS65" s="5">
        <v>0</v>
      </c>
      <c r="CT65" s="5">
        <v>0</v>
      </c>
      <c r="CU65" s="5">
        <v>2.6281798363756801</v>
      </c>
      <c r="CV65" s="5">
        <v>285.73684208078902</v>
      </c>
      <c r="CW65" s="5">
        <v>0.89901256816063602</v>
      </c>
      <c r="CX65" s="5">
        <v>283.42935585740003</v>
      </c>
      <c r="CY65" s="5">
        <v>284.328368425561</v>
      </c>
      <c r="CZ65" s="5">
        <v>1.7291672682150501</v>
      </c>
      <c r="DA65" s="5">
        <v>2.30748622338833</v>
      </c>
      <c r="DB65" s="5">
        <v>4.0366534916033796</v>
      </c>
      <c r="DC65" s="5">
        <v>2705609.9071665802</v>
      </c>
      <c r="DD65" s="5">
        <v>2751294.3770103701</v>
      </c>
      <c r="DE65" s="5">
        <v>62173.211572956701</v>
      </c>
      <c r="DF65" s="5">
        <v>61974.6310840308</v>
      </c>
      <c r="DG65" s="5">
        <v>42562.905085512997</v>
      </c>
      <c r="DH65" s="5">
        <v>44791.100322582402</v>
      </c>
      <c r="DI65" s="5">
        <v>87354.0054080954</v>
      </c>
      <c r="DJ65" s="5">
        <v>17183.5014874437</v>
      </c>
      <c r="DK65" s="5">
        <v>17183.5014874437</v>
      </c>
      <c r="DL65" s="5">
        <v>34367.002974887502</v>
      </c>
      <c r="DM65" s="5">
        <v>0</v>
      </c>
      <c r="DN65" s="5">
        <v>0</v>
      </c>
      <c r="DO65" s="5">
        <v>0</v>
      </c>
      <c r="DP65" s="5">
        <v>2426.8049999999998</v>
      </c>
      <c r="DQ65" s="5">
        <v>2.9274004683840699E-2</v>
      </c>
      <c r="DR65" s="5">
        <v>2426.8342740046801</v>
      </c>
      <c r="DS65" s="5">
        <v>3.0811656491347401E-4</v>
      </c>
      <c r="DT65" s="5">
        <v>30.474662555788701</v>
      </c>
      <c r="DU65" s="5">
        <v>30.474970672353599</v>
      </c>
      <c r="DV65" s="5">
        <v>3.0811656491347401E-4</v>
      </c>
      <c r="DW65" s="5">
        <v>30.474662555788701</v>
      </c>
      <c r="DX65" s="5">
        <v>0</v>
      </c>
      <c r="DY65" s="5">
        <v>0</v>
      </c>
      <c r="DZ65" s="5">
        <v>0</v>
      </c>
      <c r="EA65" s="5">
        <v>0</v>
      </c>
      <c r="EB65" s="5">
        <v>8.65818172042611E-2</v>
      </c>
      <c r="EC65" s="5">
        <v>0</v>
      </c>
      <c r="ED65" s="5">
        <v>8.65818172042611E-2</v>
      </c>
      <c r="EE65" s="5">
        <v>8.65818172042611E-2</v>
      </c>
      <c r="EF65" s="5">
        <v>0</v>
      </c>
      <c r="EG65" s="5">
        <v>0</v>
      </c>
      <c r="EH65" s="5">
        <v>0</v>
      </c>
      <c r="EI65" s="5">
        <v>0</v>
      </c>
      <c r="EJ65" s="5">
        <v>0</v>
      </c>
      <c r="EK65" s="5">
        <v>0.87141493431584205</v>
      </c>
      <c r="EL65" s="5">
        <v>6.9281811099647594E-2</v>
      </c>
      <c r="EM65" s="71">
        <v>9.9989641944020396E-5</v>
      </c>
      <c r="EN65" s="5">
        <v>0</v>
      </c>
      <c r="EO65" s="71">
        <v>9.0984409246134805E-16</v>
      </c>
      <c r="EP65" s="5">
        <v>3.6661408163631899</v>
      </c>
      <c r="EQ65" s="71">
        <v>9.1063839833113296E-5</v>
      </c>
      <c r="ER65" s="71">
        <v>9.9683586768518906E-5</v>
      </c>
      <c r="ES65" s="5">
        <v>0</v>
      </c>
      <c r="ET65" s="5">
        <v>1.68979981983665</v>
      </c>
      <c r="EU65" s="71">
        <v>9.9944191351952706E-5</v>
      </c>
      <c r="EV65" s="71">
        <v>9.9965030021298404E-5</v>
      </c>
      <c r="EW65" s="71">
        <v>9.9282740054329398E-5</v>
      </c>
      <c r="EX65" s="71">
        <v>9.9973673925403005E-5</v>
      </c>
      <c r="EY65" s="5">
        <v>2.5214938683091399E-2</v>
      </c>
      <c r="EZ65" s="71">
        <v>9.9969644131270896E-5</v>
      </c>
      <c r="FA65" s="71">
        <v>9.9999632649869899E-5</v>
      </c>
      <c r="FB65" s="71">
        <v>9.9202908230955304E-5</v>
      </c>
      <c r="FC65" s="5">
        <v>0</v>
      </c>
      <c r="FD65" s="71">
        <v>1.6877716134677801E-6</v>
      </c>
      <c r="FE65" s="71">
        <v>1.6877716134677801E-6</v>
      </c>
      <c r="FF65" s="71">
        <v>2.81171617100284E-7</v>
      </c>
      <c r="FG65" s="71">
        <v>1.6877716134677801E-6</v>
      </c>
      <c r="FH65" s="71">
        <v>3.57946234430528E-7</v>
      </c>
      <c r="FI65" s="71">
        <v>3.57946234430528E-7</v>
      </c>
      <c r="FJ65" s="71">
        <v>1.2388974912624901E-7</v>
      </c>
      <c r="FK65" s="71">
        <v>7.3977566605876103E-7</v>
      </c>
      <c r="FL65" s="5">
        <v>0</v>
      </c>
      <c r="FM65" s="71">
        <v>-1.56732307054508E-5</v>
      </c>
      <c r="FN65" s="71">
        <v>2.5425399186734301E-6</v>
      </c>
      <c r="FO65" s="71">
        <v>1.82157706241242E-5</v>
      </c>
      <c r="FP65" s="71">
        <v>-1.24922950089977E-6</v>
      </c>
      <c r="FQ65" s="71">
        <v>4.7716191520749398E-6</v>
      </c>
      <c r="FR65" s="71">
        <v>6.0208486529747104E-6</v>
      </c>
      <c r="FS65" s="5">
        <v>2.89</v>
      </c>
      <c r="FT65" s="5">
        <v>0.19198621771937599</v>
      </c>
      <c r="FU65" s="5">
        <v>0</v>
      </c>
      <c r="FV65" s="5">
        <v>0.87141493431584205</v>
      </c>
      <c r="FW65" s="5">
        <v>6.9281811099647594E-2</v>
      </c>
      <c r="FX65" s="71">
        <v>9.9999953408147396E-5</v>
      </c>
      <c r="FY65" s="71">
        <v>9.9999990506915897E-5</v>
      </c>
      <c r="FZ65" s="5">
        <v>5.0880632402905004</v>
      </c>
      <c r="GA65" s="5">
        <v>0.19325214866578</v>
      </c>
      <c r="GB65" s="71">
        <v>9.9999953408147396E-5</v>
      </c>
      <c r="GC65" s="71">
        <v>9.9999990506915897E-5</v>
      </c>
      <c r="GD65" s="71">
        <v>1.7174352572781201E-15</v>
      </c>
      <c r="GE65" s="5">
        <v>2.65170580369319</v>
      </c>
      <c r="GF65" s="71">
        <v>9.9999256439414695E-5</v>
      </c>
      <c r="GG65" s="71">
        <v>9.9999777555981301E-5</v>
      </c>
      <c r="GH65" s="71">
        <v>1.44138198535738E-11</v>
      </c>
      <c r="GI65" s="5">
        <v>1.39598040265032</v>
      </c>
      <c r="GJ65" s="71">
        <v>9.9999781438902995E-5</v>
      </c>
      <c r="GK65" s="71">
        <v>9.9812097753559898E-5</v>
      </c>
      <c r="GL65" s="71">
        <v>9.9999387827467897E-5</v>
      </c>
      <c r="GM65" s="71">
        <v>9.999756186677E-5</v>
      </c>
      <c r="GN65" s="5">
        <v>2.5214933452257601E-2</v>
      </c>
      <c r="GO65" s="71">
        <v>9.9999856004262105E-5</v>
      </c>
      <c r="GP65" s="71">
        <v>9.9999862936494697E-5</v>
      </c>
      <c r="GQ65" s="71">
        <v>9.9955955304542599E-5</v>
      </c>
      <c r="GR65" s="5">
        <v>0</v>
      </c>
      <c r="GS65" s="5">
        <v>2.9055256622870398</v>
      </c>
      <c r="GT65" s="5">
        <v>1.8658891131636299E-2</v>
      </c>
      <c r="GU65" s="5">
        <v>7.5152859362358397E-3</v>
      </c>
      <c r="GV65" s="5">
        <v>1.8658891131636299E-2</v>
      </c>
      <c r="GW65" s="5">
        <v>2.9055256622870398</v>
      </c>
      <c r="GX65" s="71">
        <v>4.2651782639069298E-7</v>
      </c>
      <c r="GY65" s="5">
        <v>2.9055256622870398</v>
      </c>
      <c r="GZ65" s="5">
        <v>0.99888087562914496</v>
      </c>
      <c r="HA65" s="5">
        <v>0.16100080209499501</v>
      </c>
      <c r="HB65" s="71">
        <v>-1.8555871573599799E-5</v>
      </c>
      <c r="HC65" s="71">
        <v>4.57252173653941E-6</v>
      </c>
      <c r="HD65" s="71">
        <v>2.3128393310139201E-5</v>
      </c>
      <c r="HE65" s="5">
        <v>-3.4020210821316598E-3</v>
      </c>
      <c r="HF65" s="71">
        <v>2.4609673369507298E-7</v>
      </c>
      <c r="HG65" s="5">
        <v>3.4022671788653501E-3</v>
      </c>
      <c r="HH65" s="5">
        <v>2.4</v>
      </c>
      <c r="HI65" s="5">
        <v>0.54105206811824202</v>
      </c>
      <c r="HJ65" s="5">
        <v>0</v>
      </c>
      <c r="HK65" s="71">
        <v>1.7174352572781201E-15</v>
      </c>
      <c r="HL65" s="5">
        <v>3.6661408163631899</v>
      </c>
      <c r="HM65" s="71">
        <v>9.9999256439414695E-5</v>
      </c>
      <c r="HN65" s="71">
        <v>9.9999777555981301E-5</v>
      </c>
      <c r="HO65" s="71">
        <v>1.44138198535738E-11</v>
      </c>
      <c r="HP65" s="5">
        <v>1.68979981983665</v>
      </c>
      <c r="HQ65" s="71">
        <v>9.9999781438902995E-5</v>
      </c>
      <c r="HR65" s="71">
        <v>9.9965030021298404E-5</v>
      </c>
      <c r="HS65" s="71">
        <v>9.9999387827467897E-5</v>
      </c>
      <c r="HT65" s="71">
        <v>9.999756186677E-5</v>
      </c>
      <c r="HU65" s="5">
        <v>2.5214938683091399E-2</v>
      </c>
      <c r="HV65" s="71">
        <v>9.9999856004262105E-5</v>
      </c>
      <c r="HW65" s="71">
        <v>9.9999862936494697E-5</v>
      </c>
      <c r="HX65" s="71">
        <v>9.9955955304542599E-5</v>
      </c>
      <c r="HY65" s="5">
        <v>0</v>
      </c>
      <c r="HZ65" s="5">
        <v>2.9055256622870398</v>
      </c>
      <c r="IA65" s="5">
        <v>1.8658891131636299E-2</v>
      </c>
      <c r="IB65" s="5">
        <v>7.5152859362358397E-3</v>
      </c>
      <c r="IC65" s="5">
        <v>1.8658891131636299E-2</v>
      </c>
      <c r="ID65" s="5">
        <v>2.9055256622870398</v>
      </c>
      <c r="IE65" s="71">
        <v>4.2651782639069298E-7</v>
      </c>
      <c r="IF65" s="5">
        <v>2.9055256622870398</v>
      </c>
      <c r="IG65" s="5">
        <v>0.99888087562914496</v>
      </c>
      <c r="IH65" s="5">
        <v>0.16100080209499501</v>
      </c>
      <c r="II65" s="5">
        <v>15400</v>
      </c>
      <c r="IJ65" s="5">
        <v>12209</v>
      </c>
      <c r="IK65" s="5">
        <v>1708</v>
      </c>
      <c r="IL65" s="5">
        <v>1708</v>
      </c>
      <c r="IM65" s="5">
        <v>0</v>
      </c>
      <c r="IN65" s="5">
        <v>1583</v>
      </c>
      <c r="IO65" s="5">
        <v>125</v>
      </c>
      <c r="IP65" s="5">
        <v>0</v>
      </c>
      <c r="IQ65" s="5">
        <v>2009</v>
      </c>
      <c r="IR65" s="5">
        <v>13216</v>
      </c>
      <c r="IS65" s="5">
        <v>6989</v>
      </c>
      <c r="IT65" s="5">
        <v>724</v>
      </c>
      <c r="IU65" s="5">
        <v>724</v>
      </c>
      <c r="IV65" s="5">
        <v>2184</v>
      </c>
      <c r="IW65" s="5">
        <v>2179</v>
      </c>
      <c r="IX65" s="5">
        <v>5</v>
      </c>
      <c r="IY65" s="5">
        <v>5</v>
      </c>
      <c r="IZ65" s="5">
        <v>0</v>
      </c>
      <c r="JA65" s="5">
        <v>2.5181048201261498E-4</v>
      </c>
      <c r="JB65" s="5">
        <v>1.7189502561354401E-4</v>
      </c>
      <c r="JC65" s="5">
        <v>2.13795839393071E-4</v>
      </c>
      <c r="JD65" s="5">
        <v>2.5181048201261498E-4</v>
      </c>
      <c r="JE65" s="5">
        <v>1.15293935177618E-4</v>
      </c>
      <c r="JF65" s="5">
        <v>1.7189502561354401E-4</v>
      </c>
      <c r="JG65" s="5">
        <v>0</v>
      </c>
      <c r="JH65" s="5">
        <v>0</v>
      </c>
      <c r="JI65" s="5">
        <v>0</v>
      </c>
      <c r="JJ65" s="5">
        <v>0</v>
      </c>
      <c r="JK65" s="5">
        <v>0</v>
      </c>
      <c r="JL65" s="5">
        <v>0</v>
      </c>
      <c r="JM65" s="5">
        <v>0.103674247432716</v>
      </c>
      <c r="JN65" s="5">
        <v>0.103365343423187</v>
      </c>
      <c r="JO65" s="5">
        <v>5.9763962219630803E-2</v>
      </c>
      <c r="JP65" s="5">
        <v>5.93996873980095E-2</v>
      </c>
      <c r="JQ65" s="71">
        <v>-3.4229102279050599E-5</v>
      </c>
      <c r="JR65" s="71">
        <v>7.1150616552128401E-6</v>
      </c>
      <c r="JS65" s="71">
        <v>4.1344163934263499E-5</v>
      </c>
      <c r="JT65" s="5">
        <v>-3.4032703116325599E-3</v>
      </c>
      <c r="JU65" s="71">
        <v>5.0177158857700099E-6</v>
      </c>
      <c r="JV65" s="5">
        <v>3.4082880275183298E-3</v>
      </c>
      <c r="JW65" s="5">
        <v>2.89</v>
      </c>
      <c r="JX65" s="5">
        <v>2432581.7861321499</v>
      </c>
      <c r="JY65" s="5">
        <v>5076015.8532378301</v>
      </c>
      <c r="JZ65" s="5">
        <v>0.19198621771937599</v>
      </c>
      <c r="KA65" s="5">
        <v>0</v>
      </c>
      <c r="KB65" s="5" t="s">
        <v>318</v>
      </c>
      <c r="KC65" s="5">
        <v>0</v>
      </c>
      <c r="KD65" s="5" t="s">
        <v>1409</v>
      </c>
      <c r="KF65" s="5" t="s">
        <v>1410</v>
      </c>
      <c r="KG65" s="5" t="s">
        <v>525</v>
      </c>
      <c r="KH65" s="5" t="s">
        <v>320</v>
      </c>
      <c r="KI65" s="5">
        <v>14</v>
      </c>
      <c r="KL65" s="5">
        <v>1</v>
      </c>
      <c r="KM65" s="5">
        <v>1</v>
      </c>
      <c r="KP65" s="5">
        <v>3</v>
      </c>
      <c r="KW65" s="5" t="s">
        <v>321</v>
      </c>
      <c r="LB65" s="5">
        <v>1</v>
      </c>
      <c r="LC65" s="5" t="s">
        <v>318</v>
      </c>
      <c r="LD65" s="5" t="s">
        <v>322</v>
      </c>
      <c r="LE65" s="5">
        <v>0</v>
      </c>
      <c r="LF65" s="5">
        <v>1</v>
      </c>
      <c r="LG65" s="5">
        <v>1</v>
      </c>
    </row>
    <row r="66" spans="1:319" x14ac:dyDescent="0.2">
      <c r="A66" s="5" t="s">
        <v>528</v>
      </c>
      <c r="B66" s="73" t="s">
        <v>547</v>
      </c>
      <c r="C66" s="5" t="s">
        <v>529</v>
      </c>
      <c r="D66" s="5" t="s">
        <v>363</v>
      </c>
      <c r="E66" s="5">
        <v>96</v>
      </c>
      <c r="F66" s="73" t="s">
        <v>1046</v>
      </c>
      <c r="G66" s="29">
        <v>5254145.3802322298</v>
      </c>
      <c r="H66" s="29">
        <v>5056753.74951276</v>
      </c>
      <c r="I66" s="74">
        <v>5254145.3802322298</v>
      </c>
      <c r="J66" s="77">
        <v>44710.667361111111</v>
      </c>
      <c r="K66" s="29">
        <v>5254145.3802322298</v>
      </c>
      <c r="L66" s="5" t="s">
        <v>462</v>
      </c>
      <c r="M66" s="5">
        <v>1</v>
      </c>
      <c r="N66" s="5" t="s">
        <v>530</v>
      </c>
      <c r="O66" s="5" t="s">
        <v>530</v>
      </c>
      <c r="R66" s="5">
        <v>14533</v>
      </c>
      <c r="S66" s="5">
        <v>2632</v>
      </c>
      <c r="U66" s="5">
        <v>0</v>
      </c>
      <c r="V66" s="5">
        <v>482.31136560440001</v>
      </c>
      <c r="W66" s="5">
        <v>0</v>
      </c>
      <c r="X66" s="5" t="s">
        <v>1665</v>
      </c>
      <c r="AG66" s="5">
        <v>0</v>
      </c>
      <c r="AH66" s="5">
        <v>0</v>
      </c>
      <c r="AL66" s="5">
        <v>3</v>
      </c>
      <c r="AM66" s="5">
        <v>11</v>
      </c>
      <c r="AU66" s="5">
        <v>123</v>
      </c>
      <c r="AV66" s="5" t="b">
        <v>1</v>
      </c>
      <c r="AW66" s="5">
        <v>0</v>
      </c>
      <c r="AY66" s="5">
        <v>5254145.3802322401</v>
      </c>
      <c r="BA66" s="5">
        <v>5254145.3802322298</v>
      </c>
      <c r="BB66" s="5">
        <v>0</v>
      </c>
      <c r="BC66" s="5">
        <v>321.14566878141699</v>
      </c>
      <c r="BD66" s="5">
        <v>5366233.5588993402</v>
      </c>
      <c r="BE66" s="5">
        <v>111755.95796309201</v>
      </c>
      <c r="BF66" s="5">
        <v>11.075035230533199</v>
      </c>
      <c r="BG66" s="71">
        <v>8.9110270952932396E-9</v>
      </c>
      <c r="BH66" s="5">
        <v>0</v>
      </c>
      <c r="BI66" s="5">
        <v>4</v>
      </c>
      <c r="BJ66" s="5">
        <v>938</v>
      </c>
      <c r="BK66" s="5">
        <v>104</v>
      </c>
      <c r="BL66" s="5">
        <v>1071</v>
      </c>
      <c r="BM66" s="5">
        <v>0</v>
      </c>
      <c r="BN66" s="5">
        <v>0</v>
      </c>
      <c r="BO66" s="5">
        <v>0</v>
      </c>
      <c r="BP66" s="5">
        <v>13216</v>
      </c>
      <c r="BQ66" s="5">
        <v>0</v>
      </c>
      <c r="BR66" s="5">
        <v>0</v>
      </c>
      <c r="BS66" s="5">
        <v>0</v>
      </c>
      <c r="BT66" s="5">
        <v>2184</v>
      </c>
      <c r="BU66" s="5">
        <v>0</v>
      </c>
      <c r="BV66" s="5">
        <v>273624</v>
      </c>
      <c r="BW66" s="5">
        <v>15</v>
      </c>
      <c r="BX66" s="5">
        <v>2544179</v>
      </c>
      <c r="BY66" s="5">
        <v>0</v>
      </c>
      <c r="BZ66" s="5">
        <v>0</v>
      </c>
      <c r="CA66" s="5">
        <v>0</v>
      </c>
      <c r="CB66" s="5">
        <v>34783992</v>
      </c>
      <c r="CC66" s="5">
        <v>0</v>
      </c>
      <c r="CD66" s="5">
        <v>0</v>
      </c>
      <c r="CE66" s="5">
        <v>0</v>
      </c>
      <c r="CF66" s="5">
        <v>5748183</v>
      </c>
      <c r="CG66" s="5">
        <v>108</v>
      </c>
      <c r="CH66" s="5">
        <v>0</v>
      </c>
      <c r="CI66" s="5">
        <v>0</v>
      </c>
      <c r="CJ66" s="5">
        <v>15</v>
      </c>
      <c r="CK66" s="5">
        <v>0</v>
      </c>
      <c r="CL66" s="5">
        <v>0</v>
      </c>
      <c r="CM66" s="5">
        <v>108</v>
      </c>
      <c r="CN66" s="5">
        <v>15</v>
      </c>
      <c r="CO66" s="5" t="s">
        <v>891</v>
      </c>
      <c r="CQ66" s="5">
        <v>2605957.3331869799</v>
      </c>
      <c r="CR66" s="5">
        <v>2648188.0470452402</v>
      </c>
      <c r="CS66" s="5">
        <v>0</v>
      </c>
      <c r="CT66" s="5">
        <v>0</v>
      </c>
      <c r="CU66" s="5">
        <v>7.05751453308335E-3</v>
      </c>
      <c r="CV66" s="5">
        <v>321.138611266883</v>
      </c>
      <c r="CW66" s="5">
        <v>4.6490798701728396E-3</v>
      </c>
      <c r="CX66" s="5">
        <v>320.05165650794697</v>
      </c>
      <c r="CY66" s="5">
        <v>320.05630558781797</v>
      </c>
      <c r="CZ66" s="5">
        <v>2.4084346629105E-3</v>
      </c>
      <c r="DA66" s="5">
        <v>1.08695475893598</v>
      </c>
      <c r="DB66" s="5">
        <v>1.0893631935988899</v>
      </c>
      <c r="DC66" s="5">
        <v>2664299.9527866701</v>
      </c>
      <c r="DD66" s="5">
        <v>2701933.6061126702</v>
      </c>
      <c r="DE66" s="5">
        <v>58342.6125421775</v>
      </c>
      <c r="DF66" s="5">
        <v>53413.345420914899</v>
      </c>
      <c r="DG66" s="5">
        <v>35747.134533352997</v>
      </c>
      <c r="DH66" s="5">
        <v>35733.659576717197</v>
      </c>
      <c r="DI66" s="5">
        <v>71480.794110070201</v>
      </c>
      <c r="DJ66" s="5">
        <v>17686.315008824498</v>
      </c>
      <c r="DK66" s="5">
        <v>17679.391107495499</v>
      </c>
      <c r="DL66" s="5">
        <v>35365.706116319998</v>
      </c>
      <c r="DM66" s="5">
        <v>3620.3</v>
      </c>
      <c r="DN66" s="5">
        <v>0</v>
      </c>
      <c r="DO66" s="5">
        <v>3620.3</v>
      </c>
      <c r="DP66" s="5">
        <v>1288.8630000000001</v>
      </c>
      <c r="DQ66" s="5">
        <v>0.29473670212765901</v>
      </c>
      <c r="DR66" s="5">
        <v>1289.15773670212</v>
      </c>
      <c r="DS66" s="5">
        <v>0</v>
      </c>
      <c r="DT66" s="5">
        <v>11.075035230533199</v>
      </c>
      <c r="DU66" s="5">
        <v>11.075035230533199</v>
      </c>
      <c r="DV66" s="5">
        <v>0</v>
      </c>
      <c r="DW66" s="5">
        <v>11.075035230533199</v>
      </c>
      <c r="DX66" s="5">
        <v>0</v>
      </c>
      <c r="DY66" s="5">
        <v>0</v>
      </c>
      <c r="DZ66" s="5">
        <v>0</v>
      </c>
      <c r="EA66" s="5">
        <v>0</v>
      </c>
      <c r="EB66" s="71">
        <v>8.9110270952932396E-9</v>
      </c>
      <c r="EC66" s="5">
        <v>0</v>
      </c>
      <c r="ED66" s="71">
        <v>8.9110270952932396E-9</v>
      </c>
      <c r="EE66" s="71">
        <v>8.9110270952932396E-9</v>
      </c>
      <c r="EF66" s="5">
        <v>0</v>
      </c>
      <c r="EG66" s="5">
        <v>0</v>
      </c>
      <c r="EH66" s="5">
        <v>0</v>
      </c>
      <c r="EI66" s="5">
        <v>0</v>
      </c>
      <c r="EJ66" s="5">
        <v>0</v>
      </c>
      <c r="EK66" s="5">
        <v>0.133986217155004</v>
      </c>
      <c r="EL66" s="5">
        <v>9.0514834635803898E-2</v>
      </c>
      <c r="EM66" s="71">
        <v>9.9996829064252698E-5</v>
      </c>
      <c r="EN66" s="5">
        <v>0</v>
      </c>
      <c r="EO66" s="71">
        <v>9.9926174095629397E-5</v>
      </c>
      <c r="EP66" s="5">
        <v>4.29811777208179</v>
      </c>
      <c r="EQ66" s="71">
        <v>9.9217540111437504E-5</v>
      </c>
      <c r="ER66" s="71">
        <v>9.9926174095629397E-5</v>
      </c>
      <c r="ES66" s="71">
        <v>9.9989345149179698E-5</v>
      </c>
      <c r="ET66" s="5">
        <v>0.56709998857867505</v>
      </c>
      <c r="EU66" s="71">
        <v>9.9989345149179698E-5</v>
      </c>
      <c r="EV66" s="5">
        <v>0</v>
      </c>
      <c r="EW66" s="5">
        <v>0</v>
      </c>
      <c r="EX66" s="71">
        <v>9.9997405742193395E-5</v>
      </c>
      <c r="EY66" s="5">
        <v>2.5214949206444601E-2</v>
      </c>
      <c r="EZ66" s="71">
        <v>9.9997136534149504E-5</v>
      </c>
      <c r="FA66" s="71">
        <v>9.9999808003242306E-5</v>
      </c>
      <c r="FB66" s="5">
        <v>0</v>
      </c>
      <c r="FC66" s="5">
        <v>0</v>
      </c>
      <c r="FD66" s="71">
        <v>4.0479712672125598E-9</v>
      </c>
      <c r="FE66" s="71">
        <v>4.0479712672125598E-9</v>
      </c>
      <c r="FF66" s="71">
        <v>3.3319645480200902E-10</v>
      </c>
      <c r="FG66" s="71">
        <v>4.0479712672125598E-9</v>
      </c>
      <c r="FH66" s="71">
        <v>6.1515190163952096E-10</v>
      </c>
      <c r="FI66" s="71">
        <v>4.0810393953094598E-10</v>
      </c>
      <c r="FJ66" s="71">
        <v>6.1515190163952096E-10</v>
      </c>
      <c r="FK66" s="5">
        <v>0</v>
      </c>
      <c r="FL66" s="5">
        <v>0</v>
      </c>
      <c r="FM66" s="71">
        <v>-2.3264726047511301E-8</v>
      </c>
      <c r="FN66" s="71">
        <v>2.8240275099208401E-9</v>
      </c>
      <c r="FO66" s="71">
        <v>2.6088753557432102E-8</v>
      </c>
      <c r="FP66" s="71">
        <v>-5.2992824367320397E-8</v>
      </c>
      <c r="FQ66" s="71">
        <v>1.40922929396788E-9</v>
      </c>
      <c r="FR66" s="71">
        <v>5.4402053661288303E-8</v>
      </c>
      <c r="FS66" s="5">
        <v>3.11</v>
      </c>
      <c r="FT66" s="5">
        <v>0.174532925199432</v>
      </c>
      <c r="FU66" s="5">
        <v>0</v>
      </c>
      <c r="FV66" s="5">
        <v>0.133986217155004</v>
      </c>
      <c r="FW66" s="5">
        <v>9.0514834635803898E-2</v>
      </c>
      <c r="FX66" s="71">
        <v>9.99999440329801E-5</v>
      </c>
      <c r="FY66" s="71">
        <v>9.9999997935862299E-5</v>
      </c>
      <c r="FZ66" s="5">
        <v>1.7960022942604299</v>
      </c>
      <c r="GA66" s="5">
        <v>0.19433086917487699</v>
      </c>
      <c r="GB66" s="71">
        <v>9.99999440329801E-5</v>
      </c>
      <c r="GC66" s="71">
        <v>9.9999997935862299E-5</v>
      </c>
      <c r="GD66" s="71">
        <v>9.9999683986347395E-5</v>
      </c>
      <c r="GE66" s="5">
        <v>3.40814749507043</v>
      </c>
      <c r="GF66" s="71">
        <v>9.9999655595719994E-5</v>
      </c>
      <c r="GG66" s="71">
        <v>9.9999683986347395E-5</v>
      </c>
      <c r="GH66" s="71">
        <v>9.9999719896827496E-5</v>
      </c>
      <c r="GI66" s="5">
        <v>1.0880999813074299</v>
      </c>
      <c r="GJ66" s="71">
        <v>9.9999782341819694E-5</v>
      </c>
      <c r="GK66" s="71">
        <v>9.9999586288645998E-5</v>
      </c>
      <c r="GL66" s="71">
        <v>9.9988977200649005E-5</v>
      </c>
      <c r="GM66" s="71">
        <v>9.9999749859223003E-5</v>
      </c>
      <c r="GN66" s="5">
        <v>2.5214948430528201E-2</v>
      </c>
      <c r="GO66" s="71">
        <v>9.9999897561875399E-5</v>
      </c>
      <c r="GP66" s="71">
        <v>9.9999795275499401E-5</v>
      </c>
      <c r="GQ66" s="71">
        <v>9.9890935129742705E-5</v>
      </c>
      <c r="GR66" s="5">
        <v>0</v>
      </c>
      <c r="GS66" s="5">
        <v>3.2100285482939599</v>
      </c>
      <c r="GT66" s="5">
        <v>1.89082366662995E-2</v>
      </c>
      <c r="GU66" s="5">
        <v>1.53239640232633E-2</v>
      </c>
      <c r="GV66" s="5">
        <v>1.89082366662995E-2</v>
      </c>
      <c r="GW66" s="5">
        <v>3.2100285482939599</v>
      </c>
      <c r="GX66" s="5">
        <v>0.90559600900950799</v>
      </c>
      <c r="GY66" s="5">
        <v>3.2100285482939599</v>
      </c>
      <c r="GZ66" s="5">
        <v>0.964440872469852</v>
      </c>
      <c r="HA66" s="71">
        <v>5.6311700635802702E-8</v>
      </c>
      <c r="HB66" s="71">
        <v>-1.3959866645857E-6</v>
      </c>
      <c r="HC66" s="71">
        <v>5.8263449566386303E-6</v>
      </c>
      <c r="HD66" s="71">
        <v>7.2223316212243398E-6</v>
      </c>
      <c r="HE66" s="5">
        <v>-2.0857900355452999E-3</v>
      </c>
      <c r="HF66" s="5">
        <v>8.7818335262319198E-4</v>
      </c>
      <c r="HG66" s="5">
        <v>2.9639733881684899E-3</v>
      </c>
      <c r="HH66" s="5">
        <v>2.85</v>
      </c>
      <c r="HI66" s="5">
        <v>0.52359877559829804</v>
      </c>
      <c r="HJ66" s="5">
        <v>0</v>
      </c>
      <c r="HK66" s="71">
        <v>9.9999683986347395E-5</v>
      </c>
      <c r="HL66" s="5">
        <v>4.29811777208179</v>
      </c>
      <c r="HM66" s="71">
        <v>9.9999655595719994E-5</v>
      </c>
      <c r="HN66" s="71">
        <v>9.9999683986347395E-5</v>
      </c>
      <c r="HO66" s="71">
        <v>9.9999719896827496E-5</v>
      </c>
      <c r="HP66" s="5">
        <v>0.56709998857867505</v>
      </c>
      <c r="HQ66" s="71">
        <v>9.9999782341819694E-5</v>
      </c>
      <c r="HR66" s="71">
        <v>9.9999586288645998E-5</v>
      </c>
      <c r="HS66" s="71">
        <v>9.9988977200649005E-5</v>
      </c>
      <c r="HT66" s="71">
        <v>9.9999749859223003E-5</v>
      </c>
      <c r="HU66" s="5">
        <v>2.5214949206444601E-2</v>
      </c>
      <c r="HV66" s="71">
        <v>9.9999897561875399E-5</v>
      </c>
      <c r="HW66" s="71">
        <v>9.9999808003242306E-5</v>
      </c>
      <c r="HX66" s="71">
        <v>9.9890935129742705E-5</v>
      </c>
      <c r="HY66" s="5">
        <v>0</v>
      </c>
      <c r="HZ66" s="5">
        <v>3.2100285482939599</v>
      </c>
      <c r="IA66" s="5">
        <v>1.89082366662995E-2</v>
      </c>
      <c r="IB66" s="5">
        <v>1.53239640232633E-2</v>
      </c>
      <c r="IC66" s="5">
        <v>1.89082366662995E-2</v>
      </c>
      <c r="ID66" s="5">
        <v>3.2100285482939599</v>
      </c>
      <c r="IE66" s="5">
        <v>0.90559600900950799</v>
      </c>
      <c r="IF66" s="5">
        <v>3.2100285482939599</v>
      </c>
      <c r="IG66" s="5">
        <v>0.964440872469852</v>
      </c>
      <c r="IH66" s="71">
        <v>5.6311700635802702E-8</v>
      </c>
      <c r="II66" s="5">
        <v>15400</v>
      </c>
      <c r="IJ66" s="5">
        <v>12209</v>
      </c>
      <c r="IK66" s="5">
        <v>2632</v>
      </c>
      <c r="IL66" s="5">
        <v>625</v>
      </c>
      <c r="IM66" s="5">
        <v>2007</v>
      </c>
      <c r="IN66" s="5">
        <v>520</v>
      </c>
      <c r="IO66" s="5">
        <v>105</v>
      </c>
      <c r="IP66" s="5">
        <v>0</v>
      </c>
      <c r="IQ66" s="5">
        <v>2009</v>
      </c>
      <c r="IR66" s="5">
        <v>13216</v>
      </c>
      <c r="IS66" s="5">
        <v>6988</v>
      </c>
      <c r="IT66" s="5">
        <v>724</v>
      </c>
      <c r="IU66" s="5">
        <v>724</v>
      </c>
      <c r="IV66" s="5">
        <v>2184</v>
      </c>
      <c r="IW66" s="5">
        <v>2179</v>
      </c>
      <c r="IX66" s="5">
        <v>5</v>
      </c>
      <c r="IY66" s="5">
        <v>5</v>
      </c>
      <c r="IZ66" s="5">
        <v>0</v>
      </c>
      <c r="JA66" s="5">
        <v>2.16448532682989E-4</v>
      </c>
      <c r="JB66" s="71">
        <v>5.6244790440116503E-5</v>
      </c>
      <c r="JC66" s="5">
        <v>2.1487223798999299E-4</v>
      </c>
      <c r="JD66" s="5">
        <v>2.16448532682989E-4</v>
      </c>
      <c r="JE66" s="71">
        <v>5.54191092021483E-5</v>
      </c>
      <c r="JF66" s="71">
        <v>5.6244790440116503E-5</v>
      </c>
      <c r="JG66" s="5">
        <v>0</v>
      </c>
      <c r="JH66" s="5">
        <v>0</v>
      </c>
      <c r="JI66" s="5">
        <v>0</v>
      </c>
      <c r="JJ66" s="5">
        <v>0</v>
      </c>
      <c r="JK66" s="5">
        <v>0</v>
      </c>
      <c r="JL66" s="5">
        <v>0</v>
      </c>
      <c r="JM66" s="5">
        <v>0.100215954664695</v>
      </c>
      <c r="JN66" s="5">
        <v>0.10025306282827599</v>
      </c>
      <c r="JO66" s="5">
        <v>3.2674330195556003E-2</v>
      </c>
      <c r="JP66" s="5">
        <v>3.2604766736211703E-2</v>
      </c>
      <c r="JQ66" s="71">
        <v>-1.41925139063321E-6</v>
      </c>
      <c r="JR66" s="71">
        <v>5.8291689841485503E-6</v>
      </c>
      <c r="JS66" s="71">
        <v>7.2484203747817703E-6</v>
      </c>
      <c r="JT66" s="5">
        <v>-2.0858430283696699E-3</v>
      </c>
      <c r="JU66" s="5">
        <v>8.78184761852486E-4</v>
      </c>
      <c r="JV66" s="5">
        <v>2.96402779022215E-3</v>
      </c>
      <c r="JW66" s="5">
        <v>3.11</v>
      </c>
      <c r="JX66" s="5">
        <v>2034688.9517381701</v>
      </c>
      <c r="JY66" s="5">
        <v>4640646.2849251498</v>
      </c>
      <c r="JZ66" s="5">
        <v>0.174532925199432</v>
      </c>
      <c r="KA66" s="5">
        <v>0</v>
      </c>
      <c r="KB66" s="5" t="s">
        <v>318</v>
      </c>
      <c r="KC66" s="5">
        <v>0</v>
      </c>
      <c r="KD66" s="5" t="s">
        <v>1666</v>
      </c>
      <c r="KF66" s="5" t="s">
        <v>1667</v>
      </c>
      <c r="KG66" s="5" t="s">
        <v>525</v>
      </c>
      <c r="KH66" s="5" t="s">
        <v>320</v>
      </c>
      <c r="KI66" s="5">
        <v>14</v>
      </c>
      <c r="KL66" s="5">
        <v>1</v>
      </c>
      <c r="KM66" s="5">
        <v>1</v>
      </c>
      <c r="KP66" s="5">
        <v>5</v>
      </c>
      <c r="KW66" s="5" t="s">
        <v>321</v>
      </c>
      <c r="LB66" s="5">
        <v>1</v>
      </c>
      <c r="LC66" s="5" t="s">
        <v>318</v>
      </c>
      <c r="LD66" s="5" t="s">
        <v>322</v>
      </c>
      <c r="LE66" s="5">
        <v>0</v>
      </c>
      <c r="LF66" s="5">
        <v>1</v>
      </c>
      <c r="LG66" s="5">
        <v>1</v>
      </c>
    </row>
    <row r="67" spans="1:319" x14ac:dyDescent="0.2">
      <c r="A67" s="5" t="s">
        <v>528</v>
      </c>
      <c r="B67" s="73" t="s">
        <v>547</v>
      </c>
      <c r="C67" s="5" t="s">
        <v>529</v>
      </c>
      <c r="D67" s="5" t="s">
        <v>363</v>
      </c>
      <c r="E67" s="5">
        <v>97</v>
      </c>
      <c r="F67" s="73" t="s">
        <v>1047</v>
      </c>
      <c r="G67" s="29">
        <v>5340318.13620809</v>
      </c>
      <c r="H67" s="29">
        <v>5149579.2449428001</v>
      </c>
      <c r="I67" s="74">
        <v>5340318.13620809</v>
      </c>
      <c r="J67" s="77">
        <v>44711.886111111111</v>
      </c>
      <c r="K67" s="29">
        <v>5340318.13620809</v>
      </c>
      <c r="L67" s="5" t="s">
        <v>462</v>
      </c>
      <c r="M67" s="5">
        <v>1</v>
      </c>
      <c r="N67" s="5" t="s">
        <v>530</v>
      </c>
      <c r="O67" s="5" t="s">
        <v>530</v>
      </c>
      <c r="R67" s="5">
        <v>13456</v>
      </c>
      <c r="S67" s="5">
        <v>2437</v>
      </c>
      <c r="U67" s="5">
        <v>0</v>
      </c>
      <c r="V67" s="5">
        <v>448.57421660423199</v>
      </c>
      <c r="W67" s="5">
        <v>0</v>
      </c>
      <c r="X67" s="5" t="s">
        <v>1411</v>
      </c>
      <c r="AG67" s="5">
        <v>0</v>
      </c>
      <c r="AH67" s="5">
        <v>0</v>
      </c>
      <c r="AL67" s="5">
        <v>1</v>
      </c>
      <c r="AM67" s="5">
        <v>13</v>
      </c>
      <c r="AU67" s="5">
        <v>103</v>
      </c>
      <c r="AV67" s="5" t="b">
        <v>1</v>
      </c>
      <c r="AW67" s="5">
        <v>0</v>
      </c>
      <c r="AY67" s="5">
        <v>5340318.1362081002</v>
      </c>
      <c r="BA67" s="5">
        <v>5340318.13620809</v>
      </c>
      <c r="BB67" s="5">
        <v>0</v>
      </c>
      <c r="BC67" s="5">
        <v>547.11133298751099</v>
      </c>
      <c r="BD67" s="5">
        <v>5457484.17224936</v>
      </c>
      <c r="BE67" s="5">
        <v>116611.170947797</v>
      </c>
      <c r="BF67" s="5">
        <v>7.7537604202104298</v>
      </c>
      <c r="BG67" s="71">
        <v>6.3863791651909595E-8</v>
      </c>
      <c r="BH67" s="5">
        <v>0</v>
      </c>
      <c r="BI67" s="5">
        <v>1</v>
      </c>
      <c r="BJ67" s="5">
        <v>934</v>
      </c>
      <c r="BK67" s="5">
        <v>85</v>
      </c>
      <c r="BL67" s="5">
        <v>1075</v>
      </c>
      <c r="BM67" s="5">
        <v>0</v>
      </c>
      <c r="BN67" s="5">
        <v>0</v>
      </c>
      <c r="BO67" s="5">
        <v>0</v>
      </c>
      <c r="BP67" s="5">
        <v>13216</v>
      </c>
      <c r="BQ67" s="5">
        <v>0</v>
      </c>
      <c r="BR67" s="5">
        <v>0</v>
      </c>
      <c r="BS67" s="5">
        <v>0</v>
      </c>
      <c r="BT67" s="5">
        <v>2184</v>
      </c>
      <c r="BU67" s="5">
        <v>0</v>
      </c>
      <c r="BV67" s="5">
        <v>207060</v>
      </c>
      <c r="BW67" s="5">
        <v>17</v>
      </c>
      <c r="BX67" s="5">
        <v>2411640</v>
      </c>
      <c r="BY67" s="5">
        <v>0</v>
      </c>
      <c r="BZ67" s="5">
        <v>0</v>
      </c>
      <c r="CA67" s="5">
        <v>0</v>
      </c>
      <c r="CB67" s="5">
        <v>32207031</v>
      </c>
      <c r="CC67" s="5">
        <v>0</v>
      </c>
      <c r="CD67" s="5">
        <v>0</v>
      </c>
      <c r="CE67" s="5">
        <v>0</v>
      </c>
      <c r="CF67" s="5">
        <v>5322341</v>
      </c>
      <c r="CG67" s="5">
        <v>86</v>
      </c>
      <c r="CH67" s="5">
        <v>0</v>
      </c>
      <c r="CI67" s="5">
        <v>0</v>
      </c>
      <c r="CJ67" s="5">
        <v>17</v>
      </c>
      <c r="CK67" s="5">
        <v>0</v>
      </c>
      <c r="CL67" s="5">
        <v>0</v>
      </c>
      <c r="CM67" s="5">
        <v>86</v>
      </c>
      <c r="CN67" s="5">
        <v>17</v>
      </c>
      <c r="CO67" s="5" t="s">
        <v>895</v>
      </c>
      <c r="CQ67" s="5">
        <v>2652240.2795162001</v>
      </c>
      <c r="CR67" s="5">
        <v>2688077.8566918802</v>
      </c>
      <c r="CS67" s="5">
        <v>0</v>
      </c>
      <c r="CT67" s="5">
        <v>0</v>
      </c>
      <c r="CU67" s="5">
        <v>7.43855888885189E-2</v>
      </c>
      <c r="CV67" s="5">
        <v>547.03694739862306</v>
      </c>
      <c r="CW67" s="5">
        <v>2.4001579565825399E-2</v>
      </c>
      <c r="CX67" s="5">
        <v>417.39405487362097</v>
      </c>
      <c r="CY67" s="5">
        <v>417.41805645318698</v>
      </c>
      <c r="CZ67" s="5">
        <v>5.03840093226934E-2</v>
      </c>
      <c r="DA67" s="5">
        <v>129.642892525001</v>
      </c>
      <c r="DB67" s="5">
        <v>129.69327653432401</v>
      </c>
      <c r="DC67" s="5">
        <v>2710977.7594023398</v>
      </c>
      <c r="DD67" s="5">
        <v>2746506.41284701</v>
      </c>
      <c r="DE67" s="5">
        <v>58737.4055005556</v>
      </c>
      <c r="DF67" s="5">
        <v>57873.765447241603</v>
      </c>
      <c r="DG67" s="5">
        <v>38898.439674590103</v>
      </c>
      <c r="DH67" s="5">
        <v>38882.137111372002</v>
      </c>
      <c r="DI67" s="5">
        <v>77780.576785962199</v>
      </c>
      <c r="DJ67" s="5">
        <v>18999.391825965398</v>
      </c>
      <c r="DK67" s="5">
        <v>18991.278101565102</v>
      </c>
      <c r="DL67" s="5">
        <v>37990.669927530602</v>
      </c>
      <c r="DM67" s="5">
        <v>0</v>
      </c>
      <c r="DN67" s="5">
        <v>0</v>
      </c>
      <c r="DO67" s="5">
        <v>0</v>
      </c>
      <c r="DP67" s="5">
        <v>839.57399999999996</v>
      </c>
      <c r="DQ67" s="5">
        <v>0.35023430447271198</v>
      </c>
      <c r="DR67" s="5">
        <v>839.92423430447195</v>
      </c>
      <c r="DS67" s="5">
        <v>0</v>
      </c>
      <c r="DT67" s="5">
        <v>7.7537604202104298</v>
      </c>
      <c r="DU67" s="5">
        <v>7.7537604202104298</v>
      </c>
      <c r="DV67" s="5">
        <v>0</v>
      </c>
      <c r="DW67" s="5">
        <v>7.7537604202104298</v>
      </c>
      <c r="DX67" s="5">
        <v>0</v>
      </c>
      <c r="DY67" s="5">
        <v>0</v>
      </c>
      <c r="DZ67" s="5">
        <v>0</v>
      </c>
      <c r="EA67" s="5">
        <v>0</v>
      </c>
      <c r="EB67" s="71">
        <v>6.3863791651909595E-8</v>
      </c>
      <c r="EC67" s="5">
        <v>0</v>
      </c>
      <c r="ED67" s="71">
        <v>6.3863791651909595E-8</v>
      </c>
      <c r="EE67" s="71">
        <v>6.3863791651909595E-8</v>
      </c>
      <c r="EF67" s="5">
        <v>0</v>
      </c>
      <c r="EG67" s="5">
        <v>0</v>
      </c>
      <c r="EH67" s="5">
        <v>0</v>
      </c>
      <c r="EI67" s="5">
        <v>0</v>
      </c>
      <c r="EJ67" s="5">
        <v>0</v>
      </c>
      <c r="EK67" s="5">
        <v>0.12682837587825799</v>
      </c>
      <c r="EL67" s="5">
        <v>6.9552545786282005E-2</v>
      </c>
      <c r="EM67" s="71">
        <v>9.9996863973439404E-5</v>
      </c>
      <c r="EN67" s="5">
        <v>0</v>
      </c>
      <c r="EO67" s="71">
        <v>3.6689894378344103E-18</v>
      </c>
      <c r="EP67" s="5">
        <v>4.4227719675583499</v>
      </c>
      <c r="EQ67" s="71">
        <v>9.9118330510763298E-5</v>
      </c>
      <c r="ER67" s="71">
        <v>9.9918290994930397E-5</v>
      </c>
      <c r="ES67" s="5">
        <v>0</v>
      </c>
      <c r="ET67" s="5">
        <v>0.15209998799688901</v>
      </c>
      <c r="EU67" s="71">
        <v>9.9988727235489295E-5</v>
      </c>
      <c r="EV67" s="5">
        <v>0</v>
      </c>
      <c r="EW67" s="5">
        <v>0</v>
      </c>
      <c r="EX67" s="71">
        <v>9.9994687440223403E-5</v>
      </c>
      <c r="EY67" s="5">
        <v>1.8767522790434799E-2</v>
      </c>
      <c r="EZ67" s="71">
        <v>9.9994026771556196E-5</v>
      </c>
      <c r="FA67" s="71">
        <v>9.99996159285199E-5</v>
      </c>
      <c r="FB67" s="5">
        <v>0</v>
      </c>
      <c r="FC67" s="5">
        <v>0</v>
      </c>
      <c r="FD67" s="71">
        <v>4.5965671713332701E-8</v>
      </c>
      <c r="FE67" s="71">
        <v>4.5965671713332701E-8</v>
      </c>
      <c r="FF67" s="71">
        <v>2.2443069847000102E-8</v>
      </c>
      <c r="FG67" s="71">
        <v>4.5965671713332701E-8</v>
      </c>
      <c r="FH67" s="71">
        <v>9.0858316426079E-9</v>
      </c>
      <c r="FI67" s="71">
        <v>9.0858316426079E-9</v>
      </c>
      <c r="FJ67" s="71">
        <v>6.5018802564154002E-9</v>
      </c>
      <c r="FK67" s="5">
        <v>0</v>
      </c>
      <c r="FL67" s="5">
        <v>0</v>
      </c>
      <c r="FM67" s="71">
        <v>-4.5135208575023298E-7</v>
      </c>
      <c r="FN67" s="71">
        <v>7.6748983071422995E-8</v>
      </c>
      <c r="FO67" s="71">
        <v>5.2810106882165598E-7</v>
      </c>
      <c r="FP67" s="71">
        <v>-8.3533146973067901E-8</v>
      </c>
      <c r="FQ67" s="71">
        <v>1.02300530750113E-7</v>
      </c>
      <c r="FR67" s="71">
        <v>1.85833677723181E-7</v>
      </c>
      <c r="FS67" s="5">
        <v>3.11</v>
      </c>
      <c r="FT67" s="5">
        <v>0.19198621771937599</v>
      </c>
      <c r="FU67" s="5">
        <v>0</v>
      </c>
      <c r="FV67" s="5">
        <v>0.12682837587825799</v>
      </c>
      <c r="FW67" s="5">
        <v>6.9552545786282005E-2</v>
      </c>
      <c r="FX67" s="71">
        <v>9.9999886709722902E-5</v>
      </c>
      <c r="FY67" s="71">
        <v>9.99999981625698E-5</v>
      </c>
      <c r="FZ67" s="5">
        <v>6.0065428693115503</v>
      </c>
      <c r="GA67" s="5">
        <v>0.192669279926277</v>
      </c>
      <c r="GB67" s="71">
        <v>9.9999886709722902E-5</v>
      </c>
      <c r="GC67" s="71">
        <v>9.99999981625698E-5</v>
      </c>
      <c r="GD67" s="71">
        <v>3.3424520919826399E-15</v>
      </c>
      <c r="GE67" s="5">
        <v>3.06556111369152</v>
      </c>
      <c r="GF67" s="71">
        <v>9.9999717956447605E-5</v>
      </c>
      <c r="GG67" s="71">
        <v>9.9994337118151894E-5</v>
      </c>
      <c r="GH67" s="71">
        <v>2.3679985663133802E-11</v>
      </c>
      <c r="GI67" s="5">
        <v>1.08809998653289</v>
      </c>
      <c r="GJ67" s="71">
        <v>9.9999722208143904E-5</v>
      </c>
      <c r="GK67" s="71">
        <v>9.9989421962875998E-5</v>
      </c>
      <c r="GL67" s="71">
        <v>9.9989443747783196E-5</v>
      </c>
      <c r="GM67" s="71">
        <v>9.9999749184998506E-5</v>
      </c>
      <c r="GN67" s="5">
        <v>2.4048748673158201E-2</v>
      </c>
      <c r="GO67" s="71">
        <v>9.99998984334005E-5</v>
      </c>
      <c r="GP67" s="71">
        <v>9.9999797562262601E-5</v>
      </c>
      <c r="GQ67" s="71">
        <v>9.9927038227143301E-5</v>
      </c>
      <c r="GR67" s="5">
        <v>0</v>
      </c>
      <c r="GS67" s="5">
        <v>3.6446466406064202</v>
      </c>
      <c r="GT67" s="5">
        <v>1.38138738904012E-2</v>
      </c>
      <c r="GU67" s="5">
        <v>1.38138738904012E-2</v>
      </c>
      <c r="GV67" s="5">
        <v>8.0865183408589704E-3</v>
      </c>
      <c r="GW67" s="5">
        <v>3.6446466406064202</v>
      </c>
      <c r="GX67" s="5">
        <v>0.87238144119955696</v>
      </c>
      <c r="GY67" s="5">
        <v>3.6446466406064202</v>
      </c>
      <c r="GZ67" s="5">
        <v>0.96444087252997601</v>
      </c>
      <c r="HA67" s="71">
        <v>3.73676015019697E-7</v>
      </c>
      <c r="HB67" s="5">
        <v>8.5051375939362796E-4</v>
      </c>
      <c r="HC67" s="5">
        <v>1.20342550229586E-3</v>
      </c>
      <c r="HD67" s="5">
        <v>3.5291174290223498E-4</v>
      </c>
      <c r="HE67" s="5">
        <v>-2.8055928187588398E-3</v>
      </c>
      <c r="HF67" s="5">
        <v>1.10257006645264E-3</v>
      </c>
      <c r="HG67" s="5">
        <v>3.9081628852114803E-3</v>
      </c>
      <c r="HH67" s="5">
        <v>2.0649999999999999</v>
      </c>
      <c r="HI67" s="5">
        <v>0.50614548307835505</v>
      </c>
      <c r="HJ67" s="5">
        <v>0</v>
      </c>
      <c r="HK67" s="71">
        <v>3.3424520919826399E-15</v>
      </c>
      <c r="HL67" s="5">
        <v>4.4227719675583499</v>
      </c>
      <c r="HM67" s="71">
        <v>9.9999717956447605E-5</v>
      </c>
      <c r="HN67" s="71">
        <v>9.9994337118151894E-5</v>
      </c>
      <c r="HO67" s="71">
        <v>2.3679985663133802E-11</v>
      </c>
      <c r="HP67" s="5">
        <v>0.15209998799688901</v>
      </c>
      <c r="HQ67" s="71">
        <v>9.9999722208143904E-5</v>
      </c>
      <c r="HR67" s="71">
        <v>9.9989421962875998E-5</v>
      </c>
      <c r="HS67" s="71">
        <v>9.9989443747783196E-5</v>
      </c>
      <c r="HT67" s="71">
        <v>9.9999749184998506E-5</v>
      </c>
      <c r="HU67" s="5">
        <v>1.8767522790434799E-2</v>
      </c>
      <c r="HV67" s="71">
        <v>9.99998984334005E-5</v>
      </c>
      <c r="HW67" s="71">
        <v>9.9999797562262601E-5</v>
      </c>
      <c r="HX67" s="71">
        <v>9.9927038227143301E-5</v>
      </c>
      <c r="HY67" s="5">
        <v>0</v>
      </c>
      <c r="HZ67" s="5">
        <v>3.6446466406064202</v>
      </c>
      <c r="IA67" s="5">
        <v>1.38138738904012E-2</v>
      </c>
      <c r="IB67" s="5">
        <v>1.38138738904012E-2</v>
      </c>
      <c r="IC67" s="5">
        <v>8.0865183408589704E-3</v>
      </c>
      <c r="ID67" s="5">
        <v>3.6446466406064202</v>
      </c>
      <c r="IE67" s="5">
        <v>0.87238144119955696</v>
      </c>
      <c r="IF67" s="5">
        <v>3.6446466406064202</v>
      </c>
      <c r="IG67" s="5">
        <v>0.96444087252997601</v>
      </c>
      <c r="IH67" s="71">
        <v>3.73676015019697E-7</v>
      </c>
      <c r="II67" s="5">
        <v>15400</v>
      </c>
      <c r="IJ67" s="5">
        <v>12209</v>
      </c>
      <c r="IK67" s="5">
        <v>2437</v>
      </c>
      <c r="IL67" s="5">
        <v>428</v>
      </c>
      <c r="IM67" s="5">
        <v>2009</v>
      </c>
      <c r="IN67" s="5">
        <v>361</v>
      </c>
      <c r="IO67" s="5">
        <v>67</v>
      </c>
      <c r="IP67" s="5">
        <v>0</v>
      </c>
      <c r="IQ67" s="5">
        <v>2009</v>
      </c>
      <c r="IR67" s="5">
        <v>13216</v>
      </c>
      <c r="IS67" s="5">
        <v>6987</v>
      </c>
      <c r="IT67" s="5">
        <v>724</v>
      </c>
      <c r="IU67" s="5">
        <v>724</v>
      </c>
      <c r="IV67" s="5">
        <v>2184</v>
      </c>
      <c r="IW67" s="5">
        <v>2179</v>
      </c>
      <c r="IX67" s="5">
        <v>5</v>
      </c>
      <c r="IY67" s="5">
        <v>5</v>
      </c>
      <c r="IZ67" s="5">
        <v>0</v>
      </c>
      <c r="JA67" s="5">
        <v>2.4684070316993701E-4</v>
      </c>
      <c r="JB67" s="71">
        <v>7.2399479273510496E-5</v>
      </c>
      <c r="JC67" s="5">
        <v>2.3091734450986199E-4</v>
      </c>
      <c r="JD67" s="5">
        <v>2.4684070316993701E-4</v>
      </c>
      <c r="JE67" s="71">
        <v>7.2399479273510496E-5</v>
      </c>
      <c r="JF67" s="71">
        <v>6.8627957010625103E-5</v>
      </c>
      <c r="JG67" s="5">
        <v>0</v>
      </c>
      <c r="JH67" s="5">
        <v>0</v>
      </c>
      <c r="JI67" s="5">
        <v>0</v>
      </c>
      <c r="JJ67" s="5">
        <v>0</v>
      </c>
      <c r="JK67" s="5">
        <v>0</v>
      </c>
      <c r="JL67" s="5">
        <v>0</v>
      </c>
      <c r="JM67" s="5">
        <v>0.1037233994753</v>
      </c>
      <c r="JN67" s="5">
        <v>0.103719909901326</v>
      </c>
      <c r="JO67" s="5">
        <v>3.2791356443327001E-2</v>
      </c>
      <c r="JP67" s="5">
        <v>3.33386001649063E-2</v>
      </c>
      <c r="JQ67" s="5">
        <v>8.5006240730787803E-4</v>
      </c>
      <c r="JR67" s="5">
        <v>1.2035022512789299E-3</v>
      </c>
      <c r="JS67" s="5">
        <v>3.5343984397105698E-4</v>
      </c>
      <c r="JT67" s="5">
        <v>-2.8056763519058101E-3</v>
      </c>
      <c r="JU67" s="5">
        <v>1.1026723669833899E-3</v>
      </c>
      <c r="JV67" s="5">
        <v>3.9083487188891998E-3</v>
      </c>
      <c r="JW67" s="5">
        <v>3.11</v>
      </c>
      <c r="JX67" s="5">
        <v>1978647.06975953</v>
      </c>
      <c r="JY67" s="5">
        <v>4630887.3492757296</v>
      </c>
      <c r="JZ67" s="5">
        <v>0.19198621771937599</v>
      </c>
      <c r="KA67" s="5">
        <v>0</v>
      </c>
      <c r="KB67" s="5" t="s">
        <v>318</v>
      </c>
      <c r="KC67" s="5">
        <v>0</v>
      </c>
      <c r="KD67" s="5" t="s">
        <v>1412</v>
      </c>
      <c r="KF67" s="5" t="s">
        <v>1413</v>
      </c>
      <c r="KG67" s="5" t="s">
        <v>525</v>
      </c>
      <c r="KH67" s="5" t="s">
        <v>320</v>
      </c>
      <c r="KI67" s="5">
        <v>14</v>
      </c>
      <c r="KL67" s="5">
        <v>1</v>
      </c>
      <c r="KM67" s="5">
        <v>1</v>
      </c>
      <c r="KP67" s="5">
        <v>2</v>
      </c>
      <c r="KW67" s="5" t="s">
        <v>321</v>
      </c>
      <c r="LB67" s="5">
        <v>1</v>
      </c>
      <c r="LC67" s="5" t="s">
        <v>318</v>
      </c>
      <c r="LD67" s="5" t="s">
        <v>322</v>
      </c>
      <c r="LE67" s="5">
        <v>0</v>
      </c>
      <c r="LF67" s="5">
        <v>1</v>
      </c>
      <c r="LG67" s="5">
        <v>1</v>
      </c>
    </row>
    <row r="68" spans="1:319" x14ac:dyDescent="0.2">
      <c r="A68" s="5" t="s">
        <v>528</v>
      </c>
      <c r="B68" s="73" t="s">
        <v>547</v>
      </c>
      <c r="C68" s="5" t="s">
        <v>529</v>
      </c>
      <c r="D68" s="5" t="s">
        <v>364</v>
      </c>
      <c r="E68" s="5">
        <v>19</v>
      </c>
      <c r="F68" s="73" t="s">
        <v>1048</v>
      </c>
      <c r="G68" s="29">
        <v>14115710.960380601</v>
      </c>
      <c r="H68" s="29">
        <v>8477450.3569942396</v>
      </c>
      <c r="I68" s="74">
        <v>14115710.960380601</v>
      </c>
      <c r="J68" s="77">
        <v>44646.861805555556</v>
      </c>
      <c r="K68" s="29">
        <v>14115710.960380601</v>
      </c>
      <c r="L68" s="5" t="s">
        <v>462</v>
      </c>
      <c r="M68" s="5">
        <v>1</v>
      </c>
      <c r="N68" s="5" t="s">
        <v>530</v>
      </c>
      <c r="O68" s="5" t="s">
        <v>530</v>
      </c>
      <c r="R68" s="5">
        <v>1911</v>
      </c>
      <c r="S68" s="5">
        <v>238</v>
      </c>
      <c r="U68" s="5">
        <v>0</v>
      </c>
      <c r="V68" s="5">
        <v>69.543462276458698</v>
      </c>
      <c r="W68" s="5">
        <v>0</v>
      </c>
      <c r="X68" s="5" t="s">
        <v>1245</v>
      </c>
      <c r="AG68" s="5">
        <v>0</v>
      </c>
      <c r="AH68" s="5">
        <v>0</v>
      </c>
      <c r="AL68" s="5">
        <v>1</v>
      </c>
      <c r="AM68" s="5">
        <v>1</v>
      </c>
      <c r="AU68" s="5">
        <v>8470</v>
      </c>
      <c r="AV68" s="5" t="b">
        <v>1</v>
      </c>
      <c r="AW68" s="5">
        <v>0</v>
      </c>
      <c r="AY68" s="5">
        <v>14115710.960380601</v>
      </c>
      <c r="BA68" s="5">
        <v>14115710.960380601</v>
      </c>
      <c r="BB68" s="5">
        <v>0</v>
      </c>
      <c r="BC68" s="5">
        <v>7.3398452945070594E-2</v>
      </c>
      <c r="BD68" s="5">
        <v>15801112.315946</v>
      </c>
      <c r="BE68" s="5">
        <v>1685390.72865102</v>
      </c>
      <c r="BF68" s="5">
        <v>10.4520101200422</v>
      </c>
      <c r="BG68" s="5">
        <v>0.10150574583652899</v>
      </c>
      <c r="BH68" s="5">
        <v>0</v>
      </c>
      <c r="BI68" s="5">
        <v>36</v>
      </c>
      <c r="BJ68" s="5">
        <v>137</v>
      </c>
      <c r="BK68" s="5">
        <v>325</v>
      </c>
      <c r="BL68" s="5">
        <v>872</v>
      </c>
      <c r="BM68" s="5">
        <v>0</v>
      </c>
      <c r="BN68" s="5">
        <v>0</v>
      </c>
      <c r="BO68" s="5">
        <v>0</v>
      </c>
      <c r="BP68" s="5">
        <v>14724</v>
      </c>
      <c r="BQ68" s="5">
        <v>0</v>
      </c>
      <c r="BR68" s="5">
        <v>0</v>
      </c>
      <c r="BS68" s="5">
        <v>0</v>
      </c>
      <c r="BT68" s="5">
        <v>8651</v>
      </c>
      <c r="BU68" s="5">
        <v>15</v>
      </c>
      <c r="BV68" s="5">
        <v>59738</v>
      </c>
      <c r="BW68" s="5">
        <v>8093</v>
      </c>
      <c r="BX68" s="5">
        <v>128520</v>
      </c>
      <c r="BY68" s="5">
        <v>0</v>
      </c>
      <c r="BZ68" s="5">
        <v>0</v>
      </c>
      <c r="CA68" s="5">
        <v>1</v>
      </c>
      <c r="CB68" s="5">
        <v>3504089</v>
      </c>
      <c r="CC68" s="5">
        <v>0</v>
      </c>
      <c r="CD68" s="5">
        <v>0</v>
      </c>
      <c r="CE68" s="5">
        <v>0</v>
      </c>
      <c r="CF68" s="5">
        <v>2058938</v>
      </c>
      <c r="CG68" s="5">
        <v>361</v>
      </c>
      <c r="CH68" s="5">
        <v>0</v>
      </c>
      <c r="CI68" s="5">
        <v>0</v>
      </c>
      <c r="CJ68" s="5">
        <v>8108</v>
      </c>
      <c r="CK68" s="5">
        <v>1</v>
      </c>
      <c r="CL68" s="5">
        <v>0</v>
      </c>
      <c r="CM68" s="5">
        <v>361</v>
      </c>
      <c r="CN68" s="5">
        <v>8109</v>
      </c>
      <c r="CO68" s="5" t="s">
        <v>899</v>
      </c>
      <c r="CP68" s="5">
        <v>14110545.9571255</v>
      </c>
      <c r="CQ68" s="5">
        <v>7031126.7844710704</v>
      </c>
      <c r="CR68" s="5">
        <v>7084584.17590959</v>
      </c>
      <c r="CS68" s="5">
        <v>0</v>
      </c>
      <c r="CT68" s="5">
        <v>0</v>
      </c>
      <c r="CU68" s="5">
        <v>4.4581505322304003E-2</v>
      </c>
      <c r="CV68" s="5">
        <v>2.8816947622766601E-2</v>
      </c>
      <c r="CW68" s="5">
        <v>1.7370985797888299E-2</v>
      </c>
      <c r="CX68" s="5">
        <v>8.2060434364388101E-3</v>
      </c>
      <c r="CY68" s="5">
        <v>2.5577029234327101E-2</v>
      </c>
      <c r="CZ68" s="5">
        <v>2.7210519524415701E-2</v>
      </c>
      <c r="DA68" s="5">
        <v>2.06109041863278E-2</v>
      </c>
      <c r="DB68" s="5">
        <v>4.7821423710743501E-2</v>
      </c>
      <c r="DC68" s="5">
        <v>7900117.0186125096</v>
      </c>
      <c r="DD68" s="5">
        <v>7900995.2973335003</v>
      </c>
      <c r="DE68" s="5">
        <v>868990.18896248005</v>
      </c>
      <c r="DF68" s="5">
        <v>816400.53968854796</v>
      </c>
      <c r="DG68" s="5">
        <v>175312.40925084401</v>
      </c>
      <c r="DH68" s="5">
        <v>172685.30253386599</v>
      </c>
      <c r="DI68" s="5">
        <v>347997.71178471099</v>
      </c>
      <c r="DJ68" s="5">
        <v>661177.77971163497</v>
      </c>
      <c r="DK68" s="5">
        <v>640314.81698661402</v>
      </c>
      <c r="DL68" s="5">
        <v>1301492.5966982499</v>
      </c>
      <c r="DM68" s="5">
        <v>0</v>
      </c>
      <c r="DN68" s="5">
        <v>0</v>
      </c>
      <c r="DO68" s="5">
        <v>0</v>
      </c>
      <c r="DP68" s="5">
        <v>32500</v>
      </c>
      <c r="DQ68" s="5">
        <v>3400.4201680672199</v>
      </c>
      <c r="DR68" s="5">
        <v>35900.420168067198</v>
      </c>
      <c r="DS68" s="5">
        <v>0</v>
      </c>
      <c r="DT68" s="5">
        <v>10.4520101200422</v>
      </c>
      <c r="DU68" s="5">
        <v>10.0318420528153</v>
      </c>
      <c r="DV68" s="5">
        <v>0</v>
      </c>
      <c r="DW68" s="5">
        <v>10.0318420528153</v>
      </c>
      <c r="DX68" s="5">
        <v>0</v>
      </c>
      <c r="DY68" s="5">
        <v>0.42016806722688999</v>
      </c>
      <c r="DZ68" s="5">
        <v>0.42016806722688999</v>
      </c>
      <c r="EA68" s="5">
        <v>5.9745396456437397E-4</v>
      </c>
      <c r="EB68" s="5">
        <v>0.100908291871964</v>
      </c>
      <c r="EC68" s="5">
        <v>5.9745396456437397E-4</v>
      </c>
      <c r="ED68" s="5">
        <v>0.100908291871964</v>
      </c>
      <c r="EE68" s="5">
        <v>0.10150574583652899</v>
      </c>
      <c r="EF68" s="5">
        <v>0</v>
      </c>
      <c r="EG68" s="5">
        <v>0</v>
      </c>
      <c r="EH68" s="5">
        <v>0</v>
      </c>
      <c r="EI68" s="5">
        <v>0</v>
      </c>
      <c r="EJ68" s="5">
        <v>0</v>
      </c>
      <c r="EK68" s="5">
        <v>0.99215598428528995</v>
      </c>
      <c r="EL68" s="5">
        <v>0.12561404040492299</v>
      </c>
      <c r="EM68" s="71">
        <v>9.9998427008918202E-5</v>
      </c>
      <c r="EN68" s="5">
        <v>0</v>
      </c>
      <c r="EO68" s="71">
        <v>3.5661542751985798E-15</v>
      </c>
      <c r="EP68" s="5">
        <v>9.0266885030459107</v>
      </c>
      <c r="EQ68" s="71">
        <v>9.97955464394628E-5</v>
      </c>
      <c r="ER68" s="71">
        <v>9.9767778556955595E-5</v>
      </c>
      <c r="ES68" s="5">
        <v>0</v>
      </c>
      <c r="ET68" s="5">
        <v>12.456</v>
      </c>
      <c r="EU68" s="71">
        <v>9.9992701426271301E-5</v>
      </c>
      <c r="EV68" s="5">
        <v>0</v>
      </c>
      <c r="EW68" s="5">
        <v>0</v>
      </c>
      <c r="EX68" s="71">
        <v>9.9996657862644307E-5</v>
      </c>
      <c r="EY68" s="5">
        <v>4.7607356550173101</v>
      </c>
      <c r="EZ68" s="5">
        <v>0</v>
      </c>
      <c r="FA68" s="5">
        <v>0</v>
      </c>
      <c r="FB68" s="5">
        <v>0</v>
      </c>
      <c r="FC68" s="5">
        <v>0</v>
      </c>
      <c r="FD68" s="71">
        <v>2.1359332344483799E-8</v>
      </c>
      <c r="FE68" s="71">
        <v>2.1359332344483799E-8</v>
      </c>
      <c r="FF68" s="71">
        <v>1.53947787850938E-9</v>
      </c>
      <c r="FG68" s="71">
        <v>2.1359332344483799E-8</v>
      </c>
      <c r="FH68" s="71">
        <v>1.1393789231539599E-8</v>
      </c>
      <c r="FI68" s="71">
        <v>9.5657743254262601E-9</v>
      </c>
      <c r="FJ68" s="71">
        <v>1.1393789231539599E-8</v>
      </c>
      <c r="FK68" s="5">
        <v>0</v>
      </c>
      <c r="FL68" s="71">
        <v>7.2623997215970295E-7</v>
      </c>
      <c r="FM68" s="71">
        <v>-1.93619560712775E-7</v>
      </c>
      <c r="FN68" s="71">
        <v>6.6453989845187402E-8</v>
      </c>
      <c r="FO68" s="71">
        <v>2.6007355055796298E-7</v>
      </c>
      <c r="FP68" s="71">
        <v>-1.02311642597233E-7</v>
      </c>
      <c r="FQ68" s="71">
        <v>5.307051039404E-8</v>
      </c>
      <c r="FR68" s="71">
        <v>1.55382152991273E-7</v>
      </c>
      <c r="FS68" s="5">
        <v>2.5</v>
      </c>
      <c r="FT68" s="5">
        <v>3.4906585039886501E-2</v>
      </c>
      <c r="FU68" s="5">
        <v>0.125</v>
      </c>
      <c r="FV68" s="5">
        <v>0.99215598428528995</v>
      </c>
      <c r="FW68" s="5">
        <v>0.12561404040492299</v>
      </c>
      <c r="FX68" s="71">
        <v>9.9998936663458994E-5</v>
      </c>
      <c r="FY68" s="5">
        <v>0</v>
      </c>
      <c r="FZ68" s="5">
        <v>6.3566091801735798</v>
      </c>
      <c r="GA68" s="5">
        <v>9.9280718082986094E-2</v>
      </c>
      <c r="GB68" s="71">
        <v>9.9998936663458994E-5</v>
      </c>
      <c r="GC68" s="5">
        <v>0</v>
      </c>
      <c r="GD68" s="71">
        <v>6.1617877197532497E-15</v>
      </c>
      <c r="GE68" s="5">
        <v>4.3118500412277996</v>
      </c>
      <c r="GF68" s="71">
        <v>9.9978805383926702E-5</v>
      </c>
      <c r="GG68" s="71">
        <v>9.9993746190130101E-5</v>
      </c>
      <c r="GH68" s="5">
        <v>0</v>
      </c>
      <c r="GI68" s="5">
        <v>5.2003704889138502</v>
      </c>
      <c r="GJ68" s="71">
        <v>9.9989930867655494E-5</v>
      </c>
      <c r="GK68" s="71">
        <v>9.9992170166984806E-5</v>
      </c>
      <c r="GL68" s="5">
        <v>0</v>
      </c>
      <c r="GM68" s="71">
        <v>9.9993750644400401E-5</v>
      </c>
      <c r="GN68" s="5">
        <v>2.8486540849429201</v>
      </c>
      <c r="GO68" s="5">
        <v>0</v>
      </c>
      <c r="GP68" s="71">
        <v>9.9995936333294096E-5</v>
      </c>
      <c r="GQ68" s="5">
        <v>0</v>
      </c>
      <c r="GR68" s="5">
        <v>0</v>
      </c>
      <c r="GS68" s="71">
        <v>7.0994471146334995E-7</v>
      </c>
      <c r="GT68" s="71">
        <v>7.0994471146334995E-7</v>
      </c>
      <c r="GU68" s="71">
        <v>3.5802170117449297E-8</v>
      </c>
      <c r="GV68" s="71">
        <v>7.0994471146334995E-7</v>
      </c>
      <c r="GW68" s="71">
        <v>9.6906387803130603E-8</v>
      </c>
      <c r="GX68" s="71">
        <v>9.6906387803130603E-8</v>
      </c>
      <c r="GY68" s="71">
        <v>9.1565928173053997E-8</v>
      </c>
      <c r="GZ68" s="5">
        <v>0.43670093188195103</v>
      </c>
      <c r="HA68" s="5">
        <v>9.8509641525015203E-3</v>
      </c>
      <c r="HB68" s="71">
        <v>-1.13905116141477E-7</v>
      </c>
      <c r="HC68" s="71">
        <v>6.6713361710907297E-8</v>
      </c>
      <c r="HD68" s="71">
        <v>1.8061847785238399E-7</v>
      </c>
      <c r="HE68" s="71">
        <v>-4.10322897008928E-8</v>
      </c>
      <c r="HF68" s="71">
        <v>2.8720312714016599E-8</v>
      </c>
      <c r="HG68" s="71">
        <v>6.9752602414909495E-8</v>
      </c>
      <c r="HH68" s="5">
        <v>1.75</v>
      </c>
      <c r="HI68" s="5">
        <v>3.4906585039886501E-2</v>
      </c>
      <c r="HJ68" s="5">
        <v>2.4999999999999901E-2</v>
      </c>
      <c r="HK68" s="71">
        <v>6.1617877197532497E-15</v>
      </c>
      <c r="HL68" s="5">
        <v>9.0266885030459107</v>
      </c>
      <c r="HM68" s="71">
        <v>9.9978805383926702E-5</v>
      </c>
      <c r="HN68" s="71">
        <v>9.9993746190130101E-5</v>
      </c>
      <c r="HO68" s="5">
        <v>0</v>
      </c>
      <c r="HP68" s="5">
        <v>12.456</v>
      </c>
      <c r="HQ68" s="71">
        <v>9.9992701426271301E-5</v>
      </c>
      <c r="HR68" s="71">
        <v>9.9992170166984806E-5</v>
      </c>
      <c r="HS68" s="5">
        <v>0</v>
      </c>
      <c r="HT68" s="71">
        <v>9.9996657862644307E-5</v>
      </c>
      <c r="HU68" s="5">
        <v>4.7607356550173101</v>
      </c>
      <c r="HV68" s="5">
        <v>0</v>
      </c>
      <c r="HW68" s="71">
        <v>9.9995936333294096E-5</v>
      </c>
      <c r="HX68" s="5">
        <v>0</v>
      </c>
      <c r="HY68" s="5">
        <v>0</v>
      </c>
      <c r="HZ68" s="71">
        <v>7.0994471146334995E-7</v>
      </c>
      <c r="IA68" s="71">
        <v>7.0994471146334995E-7</v>
      </c>
      <c r="IB68" s="71">
        <v>3.5802170117449297E-8</v>
      </c>
      <c r="IC68" s="71">
        <v>7.0994471146334995E-7</v>
      </c>
      <c r="ID68" s="71">
        <v>9.6906387803130603E-8</v>
      </c>
      <c r="IE68" s="71">
        <v>9.6906387803130603E-8</v>
      </c>
      <c r="IF68" s="71">
        <v>9.1565928173053997E-8</v>
      </c>
      <c r="IG68" s="5">
        <v>0.43670093188195103</v>
      </c>
      <c r="IH68" s="5">
        <v>9.8509641525015203E-3</v>
      </c>
      <c r="II68" s="5">
        <v>23378</v>
      </c>
      <c r="IJ68" s="5">
        <v>16789</v>
      </c>
      <c r="IK68" s="5">
        <v>238</v>
      </c>
      <c r="IL68" s="5">
        <v>223</v>
      </c>
      <c r="IM68" s="5">
        <v>15</v>
      </c>
      <c r="IN68" s="5">
        <v>223</v>
      </c>
      <c r="IO68" s="5">
        <v>0</v>
      </c>
      <c r="IP68" s="5">
        <v>7</v>
      </c>
      <c r="IQ68" s="5">
        <v>1209</v>
      </c>
      <c r="IR68" s="5">
        <v>14724</v>
      </c>
      <c r="IS68" s="5">
        <v>7846</v>
      </c>
      <c r="IT68" s="5">
        <v>1730</v>
      </c>
      <c r="IU68" s="5">
        <v>1723</v>
      </c>
      <c r="IV68" s="5">
        <v>8654</v>
      </c>
      <c r="IW68" s="5">
        <v>7655</v>
      </c>
      <c r="IX68" s="5">
        <v>2</v>
      </c>
      <c r="IY68" s="5">
        <v>2</v>
      </c>
      <c r="IZ68" s="5">
        <v>997</v>
      </c>
      <c r="JA68" s="5">
        <v>1.17452985261223E-2</v>
      </c>
      <c r="JB68" s="5">
        <v>6.5179375460989704E-3</v>
      </c>
      <c r="JC68" s="5">
        <v>1.17432743716445E-2</v>
      </c>
      <c r="JD68" s="5">
        <v>1.17452985261223E-2</v>
      </c>
      <c r="JE68" s="5">
        <v>6.5179375460989704E-3</v>
      </c>
      <c r="JF68" s="5">
        <v>6.5168663813848201E-3</v>
      </c>
      <c r="JG68" s="5">
        <v>0</v>
      </c>
      <c r="JH68" s="5">
        <v>0</v>
      </c>
      <c r="JI68" s="5">
        <v>0</v>
      </c>
      <c r="JJ68" s="5">
        <v>0</v>
      </c>
      <c r="JK68" s="5">
        <v>0</v>
      </c>
      <c r="JL68" s="5">
        <v>0</v>
      </c>
      <c r="JM68" s="5">
        <v>6.8789963771470504</v>
      </c>
      <c r="JN68" s="5">
        <v>6.8791036256157403</v>
      </c>
      <c r="JO68" s="5">
        <v>2.4796366204048499</v>
      </c>
      <c r="JP68" s="5">
        <v>2.4795516420194499</v>
      </c>
      <c r="JQ68" s="71">
        <v>-3.0752467685425301E-7</v>
      </c>
      <c r="JR68" s="71">
        <v>1.3316735155609401E-7</v>
      </c>
      <c r="JS68" s="71">
        <v>4.4069202841034703E-7</v>
      </c>
      <c r="JT68" s="71">
        <v>-1.4334393229812601E-7</v>
      </c>
      <c r="JU68" s="71">
        <v>8.1790823108056695E-8</v>
      </c>
      <c r="JV68" s="71">
        <v>2.2513475540618199E-7</v>
      </c>
      <c r="JW68" s="5">
        <v>2.5</v>
      </c>
      <c r="JX68" s="5">
        <v>7077285.7851161603</v>
      </c>
      <c r="JY68" s="5">
        <v>14108412.569587201</v>
      </c>
      <c r="JZ68" s="5">
        <v>3.4906585039886501E-2</v>
      </c>
      <c r="KA68" s="5">
        <v>0.125</v>
      </c>
      <c r="KB68" s="5" t="s">
        <v>318</v>
      </c>
      <c r="KC68" s="5">
        <v>0</v>
      </c>
      <c r="KD68" s="5" t="s">
        <v>1246</v>
      </c>
      <c r="KF68" s="5" t="s">
        <v>1247</v>
      </c>
      <c r="KG68" s="5" t="s">
        <v>525</v>
      </c>
      <c r="KH68" s="5" t="s">
        <v>320</v>
      </c>
      <c r="KI68" s="5">
        <v>4</v>
      </c>
      <c r="KL68" s="5">
        <v>1</v>
      </c>
      <c r="KM68" s="5">
        <v>1</v>
      </c>
      <c r="KP68" s="5">
        <v>2</v>
      </c>
      <c r="KW68" s="5" t="s">
        <v>321</v>
      </c>
      <c r="LB68" s="5">
        <v>1</v>
      </c>
      <c r="LC68" s="5" t="s">
        <v>318</v>
      </c>
      <c r="LD68" s="5" t="s">
        <v>322</v>
      </c>
      <c r="LE68" s="5">
        <v>0</v>
      </c>
      <c r="LF68" s="5">
        <v>1</v>
      </c>
      <c r="LG68" s="5">
        <v>1</v>
      </c>
    </row>
    <row r="69" spans="1:319" x14ac:dyDescent="0.2">
      <c r="A69" s="5" t="s">
        <v>528</v>
      </c>
      <c r="B69" s="73" t="s">
        <v>547</v>
      </c>
      <c r="C69" s="5" t="s">
        <v>529</v>
      </c>
      <c r="D69" s="5" t="s">
        <v>364</v>
      </c>
      <c r="E69" s="5">
        <v>20</v>
      </c>
      <c r="F69" s="73" t="s">
        <v>1049</v>
      </c>
      <c r="G69" s="29">
        <v>14077063.5206833</v>
      </c>
      <c r="H69" s="29">
        <v>8577387.6606414504</v>
      </c>
      <c r="I69" s="74">
        <v>14077063.5206833</v>
      </c>
      <c r="J69" s="77">
        <v>44647.415277777778</v>
      </c>
      <c r="K69" s="29">
        <v>14077063.5206833</v>
      </c>
      <c r="L69" s="5" t="s">
        <v>462</v>
      </c>
      <c r="M69" s="5">
        <v>1</v>
      </c>
      <c r="N69" s="5" t="s">
        <v>530</v>
      </c>
      <c r="O69" s="5" t="s">
        <v>530</v>
      </c>
      <c r="R69" s="5">
        <v>1911</v>
      </c>
      <c r="S69" s="5">
        <v>238</v>
      </c>
      <c r="U69" s="5">
        <v>0</v>
      </c>
      <c r="V69" s="5">
        <v>61.669626474380401</v>
      </c>
      <c r="W69" s="5">
        <v>0</v>
      </c>
      <c r="X69" s="5" t="s">
        <v>1242</v>
      </c>
      <c r="AG69" s="5">
        <v>0</v>
      </c>
      <c r="AH69" s="5">
        <v>0</v>
      </c>
      <c r="AL69" s="5">
        <v>1</v>
      </c>
      <c r="AM69" s="5">
        <v>2</v>
      </c>
      <c r="AU69" s="5">
        <v>11193</v>
      </c>
      <c r="AV69" s="5" t="b">
        <v>1</v>
      </c>
      <c r="AW69" s="5">
        <v>0</v>
      </c>
      <c r="AY69" s="5">
        <v>14077063.5206833</v>
      </c>
      <c r="BA69" s="5">
        <v>14077063.5206833</v>
      </c>
      <c r="BB69" s="5">
        <v>0</v>
      </c>
      <c r="BC69" s="5">
        <v>0.17271091115939599</v>
      </c>
      <c r="BD69" s="5">
        <v>15968569.7544431</v>
      </c>
      <c r="BE69" s="5">
        <v>1891499.6287005199</v>
      </c>
      <c r="BF69" s="5">
        <v>6.3497849563544797</v>
      </c>
      <c r="BG69" s="5">
        <v>8.2563398855886594E-2</v>
      </c>
      <c r="BH69" s="5">
        <v>0</v>
      </c>
      <c r="BI69" s="5">
        <v>36</v>
      </c>
      <c r="BJ69" s="5">
        <v>137</v>
      </c>
      <c r="BK69" s="5">
        <v>315</v>
      </c>
      <c r="BL69" s="5">
        <v>870</v>
      </c>
      <c r="BM69" s="5">
        <v>0</v>
      </c>
      <c r="BN69" s="5">
        <v>0</v>
      </c>
      <c r="BO69" s="5">
        <v>0</v>
      </c>
      <c r="BP69" s="5">
        <v>14724</v>
      </c>
      <c r="BQ69" s="5">
        <v>0</v>
      </c>
      <c r="BR69" s="5">
        <v>0</v>
      </c>
      <c r="BS69" s="5">
        <v>0</v>
      </c>
      <c r="BT69" s="5">
        <v>8651</v>
      </c>
      <c r="BU69" s="5">
        <v>0</v>
      </c>
      <c r="BV69" s="5">
        <v>58310</v>
      </c>
      <c r="BW69" s="5">
        <v>10841</v>
      </c>
      <c r="BX69" s="5">
        <v>129948</v>
      </c>
      <c r="BY69" s="5">
        <v>0</v>
      </c>
      <c r="BZ69" s="5">
        <v>0</v>
      </c>
      <c r="CA69" s="5">
        <v>1</v>
      </c>
      <c r="CB69" s="5">
        <v>3504089</v>
      </c>
      <c r="CC69" s="5">
        <v>0</v>
      </c>
      <c r="CD69" s="5">
        <v>0</v>
      </c>
      <c r="CE69" s="5">
        <v>0</v>
      </c>
      <c r="CF69" s="5">
        <v>2058938</v>
      </c>
      <c r="CG69" s="5">
        <v>351</v>
      </c>
      <c r="CH69" s="5">
        <v>0</v>
      </c>
      <c r="CI69" s="5">
        <v>0</v>
      </c>
      <c r="CJ69" s="5">
        <v>10841</v>
      </c>
      <c r="CK69" s="5">
        <v>1</v>
      </c>
      <c r="CL69" s="5">
        <v>0</v>
      </c>
      <c r="CM69" s="5">
        <v>351</v>
      </c>
      <c r="CN69" s="5">
        <v>10842</v>
      </c>
      <c r="CO69" s="5" t="s">
        <v>903</v>
      </c>
      <c r="CP69" s="5">
        <v>14071716.324031601</v>
      </c>
      <c r="CQ69" s="5">
        <v>7011193.2415067898</v>
      </c>
      <c r="CR69" s="5">
        <v>7065870.2791765798</v>
      </c>
      <c r="CS69" s="5">
        <v>0</v>
      </c>
      <c r="CT69" s="5">
        <v>0</v>
      </c>
      <c r="CU69" s="5">
        <v>0.13540107640170701</v>
      </c>
      <c r="CV69" s="5">
        <v>3.7309834757689203E-2</v>
      </c>
      <c r="CW69" s="5">
        <v>4.5016330832746199E-2</v>
      </c>
      <c r="CX69" s="5">
        <v>1.6673114531736501E-2</v>
      </c>
      <c r="CY69" s="5">
        <v>6.1689445364482801E-2</v>
      </c>
      <c r="CZ69" s="5">
        <v>9.0384745568960895E-2</v>
      </c>
      <c r="DA69" s="5">
        <v>2.0636720225952601E-2</v>
      </c>
      <c r="DB69" s="5">
        <v>0.111021465794913</v>
      </c>
      <c r="DC69" s="5">
        <v>7983871.7976099402</v>
      </c>
      <c r="DD69" s="5">
        <v>7984697.9568332201</v>
      </c>
      <c r="DE69" s="5">
        <v>972678.41953982599</v>
      </c>
      <c r="DF69" s="5">
        <v>918821.20916070195</v>
      </c>
      <c r="DG69" s="5">
        <v>186087.729814666</v>
      </c>
      <c r="DH69" s="5">
        <v>184699.68269706701</v>
      </c>
      <c r="DI69" s="5">
        <v>370787.41251173301</v>
      </c>
      <c r="DJ69" s="5">
        <v>755090.68972515897</v>
      </c>
      <c r="DK69" s="5">
        <v>729566.48444682802</v>
      </c>
      <c r="DL69" s="5">
        <v>1484657.17417198</v>
      </c>
      <c r="DM69" s="5">
        <v>0</v>
      </c>
      <c r="DN69" s="5">
        <v>0</v>
      </c>
      <c r="DO69" s="5">
        <v>0</v>
      </c>
      <c r="DP69" s="5">
        <v>31500</v>
      </c>
      <c r="DQ69" s="5">
        <v>4555.0420168067203</v>
      </c>
      <c r="DR69" s="5">
        <v>36055.042016806699</v>
      </c>
      <c r="DS69" s="5">
        <v>0</v>
      </c>
      <c r="DT69" s="5">
        <v>6.3497849563544797</v>
      </c>
      <c r="DU69" s="5">
        <v>5.9296168891275904</v>
      </c>
      <c r="DV69" s="5">
        <v>0</v>
      </c>
      <c r="DW69" s="5">
        <v>5.9296168891275904</v>
      </c>
      <c r="DX69" s="5">
        <v>0</v>
      </c>
      <c r="DY69" s="5">
        <v>0.42016806722688999</v>
      </c>
      <c r="DZ69" s="5">
        <v>0.42016806722688999</v>
      </c>
      <c r="EA69" s="5">
        <v>1.16224769063881E-3</v>
      </c>
      <c r="EB69" s="5">
        <v>8.1401151165247695E-2</v>
      </c>
      <c r="EC69" s="5">
        <v>1.16224769063881E-3</v>
      </c>
      <c r="ED69" s="5">
        <v>8.1401151165247695E-2</v>
      </c>
      <c r="EE69" s="5">
        <v>8.2563398855886594E-2</v>
      </c>
      <c r="EF69" s="5">
        <v>0</v>
      </c>
      <c r="EG69" s="5">
        <v>0</v>
      </c>
      <c r="EH69" s="5">
        <v>0</v>
      </c>
      <c r="EI69" s="5">
        <v>0</v>
      </c>
      <c r="EJ69" s="5">
        <v>0</v>
      </c>
      <c r="EK69" s="5">
        <v>0.99641574419980095</v>
      </c>
      <c r="EL69" s="5">
        <v>0.114769225002745</v>
      </c>
      <c r="EM69" s="71">
        <v>9.9998806034617903E-5</v>
      </c>
      <c r="EN69" s="5">
        <v>0</v>
      </c>
      <c r="EO69" s="71">
        <v>1.24441739332384E-14</v>
      </c>
      <c r="EP69" s="5">
        <v>8.9303800505547901</v>
      </c>
      <c r="EQ69" s="71">
        <v>9.9939285763572805E-5</v>
      </c>
      <c r="ER69" s="71">
        <v>9.9948560848481195E-5</v>
      </c>
      <c r="ES69" s="5">
        <v>0</v>
      </c>
      <c r="ET69" s="5">
        <v>12.456</v>
      </c>
      <c r="EU69" s="71">
        <v>9.9993054188285399E-5</v>
      </c>
      <c r="EV69" s="5">
        <v>0</v>
      </c>
      <c r="EW69" s="5">
        <v>0</v>
      </c>
      <c r="EX69" s="71">
        <v>9.9996944917246603E-5</v>
      </c>
      <c r="EY69" s="5">
        <v>7.0447732325749604</v>
      </c>
      <c r="EZ69" s="5">
        <v>0</v>
      </c>
      <c r="FA69" s="5">
        <v>0</v>
      </c>
      <c r="FB69" s="5">
        <v>0</v>
      </c>
      <c r="FC69" s="5">
        <v>0</v>
      </c>
      <c r="FD69" s="71">
        <v>9.3940385248458798E-8</v>
      </c>
      <c r="FE69" s="71">
        <v>9.3940385248458798E-8</v>
      </c>
      <c r="FF69" s="71">
        <v>8.6810643673551607E-9</v>
      </c>
      <c r="FG69" s="71">
        <v>9.3940385248458798E-8</v>
      </c>
      <c r="FH69" s="71">
        <v>1.3807314902525201E-8</v>
      </c>
      <c r="FI69" s="71">
        <v>1.20986987095506E-8</v>
      </c>
      <c r="FJ69" s="71">
        <v>1.3807314902525201E-8</v>
      </c>
      <c r="FK69" s="5">
        <v>0</v>
      </c>
      <c r="FL69" s="71">
        <v>7.4094739543895095E-7</v>
      </c>
      <c r="FM69" s="71">
        <v>-9.1408908949098602E-7</v>
      </c>
      <c r="FN69" s="71">
        <v>8.5266097910842902E-8</v>
      </c>
      <c r="FO69" s="71">
        <v>9.9935518740182892E-7</v>
      </c>
      <c r="FP69" s="71">
        <v>-1.5980745360789201E-7</v>
      </c>
      <c r="FQ69" s="71">
        <v>1.9019533858879301E-7</v>
      </c>
      <c r="FR69" s="71">
        <v>3.5000279219668502E-7</v>
      </c>
      <c r="FS69" s="5">
        <v>2.2999999999999998</v>
      </c>
      <c r="FT69" s="5">
        <v>3.4906585039886501E-2</v>
      </c>
      <c r="FU69" s="5">
        <v>0.11874999999999999</v>
      </c>
      <c r="FV69" s="5">
        <v>0.99641574419980095</v>
      </c>
      <c r="FW69" s="5">
        <v>0.114769225002745</v>
      </c>
      <c r="FX69" s="71">
        <v>9.9999450502208294E-5</v>
      </c>
      <c r="FY69" s="71">
        <v>9.9999213904466896E-5</v>
      </c>
      <c r="FZ69" s="5">
        <v>6.3225393120240403</v>
      </c>
      <c r="GA69" s="5">
        <v>0.107900936540594</v>
      </c>
      <c r="GB69" s="71">
        <v>9.9999450502208294E-5</v>
      </c>
      <c r="GC69" s="71">
        <v>9.9999213904466896E-5</v>
      </c>
      <c r="GD69" s="71">
        <v>1.10576332728525E-15</v>
      </c>
      <c r="GE69" s="5">
        <v>4.7677981824944604</v>
      </c>
      <c r="GF69" s="71">
        <v>9.9987349838265294E-5</v>
      </c>
      <c r="GG69" s="71">
        <v>9.9946295487887598E-5</v>
      </c>
      <c r="GH69" s="5">
        <v>0</v>
      </c>
      <c r="GI69" s="5">
        <v>5.2003704893636096</v>
      </c>
      <c r="GJ69" s="71">
        <v>9.9991071110139206E-5</v>
      </c>
      <c r="GK69" s="71">
        <v>9.9992052654484994E-5</v>
      </c>
      <c r="GL69" s="5">
        <v>0</v>
      </c>
      <c r="GM69" s="71">
        <v>9.9994266082092901E-5</v>
      </c>
      <c r="GN69" s="5">
        <v>3.6228945016400198</v>
      </c>
      <c r="GO69" s="5">
        <v>0</v>
      </c>
      <c r="GP69" s="71">
        <v>9.9994255441868102E-5</v>
      </c>
      <c r="GQ69" s="5">
        <v>0</v>
      </c>
      <c r="GR69" s="5">
        <v>0</v>
      </c>
      <c r="GS69" s="71">
        <v>4.3022240825418802E-7</v>
      </c>
      <c r="GT69" s="71">
        <v>4.3022240825418802E-7</v>
      </c>
      <c r="GU69" s="71">
        <v>6.9150502213233201E-8</v>
      </c>
      <c r="GV69" s="71">
        <v>4.3022240825418802E-7</v>
      </c>
      <c r="GW69" s="71">
        <v>4.9534608415058301E-8</v>
      </c>
      <c r="GX69" s="71">
        <v>3.5183468138910699E-8</v>
      </c>
      <c r="GY69" s="71">
        <v>4.9534608415058301E-8</v>
      </c>
      <c r="GZ69" s="5">
        <v>0.40205094349887899</v>
      </c>
      <c r="HA69" s="5">
        <v>1.31038540932215E-2</v>
      </c>
      <c r="HB69" s="71">
        <v>-1.16377530627849E-7</v>
      </c>
      <c r="HC69" s="71">
        <v>6.5632051325057498E-8</v>
      </c>
      <c r="HD69" s="71">
        <v>1.82009581952907E-7</v>
      </c>
      <c r="HE69" s="71">
        <v>8.2804949820187899E-8</v>
      </c>
      <c r="HF69" s="71">
        <v>1.41441562256862E-7</v>
      </c>
      <c r="HG69" s="71">
        <v>5.8636612436674799E-8</v>
      </c>
      <c r="HH69" s="5">
        <v>1.5</v>
      </c>
      <c r="HI69" s="5">
        <v>3.4906585039886501E-2</v>
      </c>
      <c r="HJ69" s="5">
        <v>3.125E-2</v>
      </c>
      <c r="HK69" s="71">
        <v>1.24441739332384E-14</v>
      </c>
      <c r="HL69" s="5">
        <v>8.9303800505547901</v>
      </c>
      <c r="HM69" s="71">
        <v>9.9987349838265294E-5</v>
      </c>
      <c r="HN69" s="71">
        <v>9.9948560848481195E-5</v>
      </c>
      <c r="HO69" s="5">
        <v>0</v>
      </c>
      <c r="HP69" s="5">
        <v>12.456</v>
      </c>
      <c r="HQ69" s="71">
        <v>9.9993054188285399E-5</v>
      </c>
      <c r="HR69" s="71">
        <v>9.9992052654484994E-5</v>
      </c>
      <c r="HS69" s="5">
        <v>0</v>
      </c>
      <c r="HT69" s="71">
        <v>9.9996944917246603E-5</v>
      </c>
      <c r="HU69" s="5">
        <v>7.0447732325749604</v>
      </c>
      <c r="HV69" s="5">
        <v>0</v>
      </c>
      <c r="HW69" s="71">
        <v>9.9994255441868102E-5</v>
      </c>
      <c r="HX69" s="5">
        <v>0</v>
      </c>
      <c r="HY69" s="5">
        <v>0</v>
      </c>
      <c r="HZ69" s="71">
        <v>4.3022240825418802E-7</v>
      </c>
      <c r="IA69" s="71">
        <v>4.3022240825418802E-7</v>
      </c>
      <c r="IB69" s="71">
        <v>6.9150502213233201E-8</v>
      </c>
      <c r="IC69" s="71">
        <v>4.3022240825418802E-7</v>
      </c>
      <c r="ID69" s="71">
        <v>4.9534608415058301E-8</v>
      </c>
      <c r="IE69" s="71">
        <v>3.5183468138910699E-8</v>
      </c>
      <c r="IF69" s="71">
        <v>4.9534608415058301E-8</v>
      </c>
      <c r="IG69" s="5">
        <v>0.40205094349887899</v>
      </c>
      <c r="IH69" s="5">
        <v>1.31038540932215E-2</v>
      </c>
      <c r="II69" s="5">
        <v>23378</v>
      </c>
      <c r="IJ69" s="5">
        <v>16789</v>
      </c>
      <c r="IK69" s="5">
        <v>238</v>
      </c>
      <c r="IL69" s="5">
        <v>223</v>
      </c>
      <c r="IM69" s="5">
        <v>15</v>
      </c>
      <c r="IN69" s="5">
        <v>223</v>
      </c>
      <c r="IO69" s="5">
        <v>0</v>
      </c>
      <c r="IP69" s="5">
        <v>7</v>
      </c>
      <c r="IQ69" s="5">
        <v>1209</v>
      </c>
      <c r="IR69" s="5">
        <v>14724</v>
      </c>
      <c r="IS69" s="5">
        <v>7846</v>
      </c>
      <c r="IT69" s="5">
        <v>1730</v>
      </c>
      <c r="IU69" s="5">
        <v>1723</v>
      </c>
      <c r="IV69" s="5">
        <v>8654</v>
      </c>
      <c r="IW69" s="5">
        <v>7655</v>
      </c>
      <c r="IX69" s="5">
        <v>2</v>
      </c>
      <c r="IY69" s="5">
        <v>2</v>
      </c>
      <c r="IZ69" s="5">
        <v>997</v>
      </c>
      <c r="JA69" s="5">
        <v>1.17452985261223E-2</v>
      </c>
      <c r="JB69" s="5">
        <v>6.5179375460989704E-3</v>
      </c>
      <c r="JC69" s="5">
        <v>1.17432743716445E-2</v>
      </c>
      <c r="JD69" s="5">
        <v>1.17452985261223E-2</v>
      </c>
      <c r="JE69" s="5">
        <v>6.5179375460989704E-3</v>
      </c>
      <c r="JF69" s="5">
        <v>6.5168663813848201E-3</v>
      </c>
      <c r="JG69" s="5">
        <v>0</v>
      </c>
      <c r="JH69" s="5">
        <v>0</v>
      </c>
      <c r="JI69" s="5">
        <v>0</v>
      </c>
      <c r="JJ69" s="5">
        <v>0</v>
      </c>
      <c r="JK69" s="5">
        <v>0</v>
      </c>
      <c r="JL69" s="5">
        <v>0</v>
      </c>
      <c r="JM69" s="5">
        <v>6.8789963771470504</v>
      </c>
      <c r="JN69" s="5">
        <v>6.8791036256157403</v>
      </c>
      <c r="JO69" s="5">
        <v>2.4796366204048499</v>
      </c>
      <c r="JP69" s="5">
        <v>2.4795516420194499</v>
      </c>
      <c r="JQ69" s="71">
        <v>-1.03046662011883E-6</v>
      </c>
      <c r="JR69" s="71">
        <v>1.5089814923589999E-7</v>
      </c>
      <c r="JS69" s="71">
        <v>1.18136476935473E-6</v>
      </c>
      <c r="JT69" s="71">
        <v>-7.7002503787704194E-8</v>
      </c>
      <c r="JU69" s="71">
        <v>3.3163690084565498E-7</v>
      </c>
      <c r="JV69" s="71">
        <v>4.0863940463335999E-7</v>
      </c>
      <c r="JW69" s="5">
        <v>2.2999999999999998</v>
      </c>
      <c r="JX69" s="5">
        <v>7056039.3408696</v>
      </c>
      <c r="JY69" s="5">
        <v>14067232.5823764</v>
      </c>
      <c r="JZ69" s="5">
        <v>3.4906585039886501E-2</v>
      </c>
      <c r="KA69" s="5">
        <v>0.11874999999999999</v>
      </c>
      <c r="KB69" s="5" t="s">
        <v>318</v>
      </c>
      <c r="KC69" s="5">
        <v>0</v>
      </c>
      <c r="KD69" s="5" t="s">
        <v>1243</v>
      </c>
      <c r="KF69" s="5" t="s">
        <v>1244</v>
      </c>
      <c r="KG69" s="5" t="s">
        <v>525</v>
      </c>
      <c r="KH69" s="5" t="s">
        <v>320</v>
      </c>
      <c r="KI69" s="5">
        <v>4</v>
      </c>
      <c r="KL69" s="5">
        <v>1</v>
      </c>
      <c r="KM69" s="5">
        <v>1</v>
      </c>
      <c r="KP69" s="5">
        <v>2</v>
      </c>
      <c r="KW69" s="5" t="s">
        <v>321</v>
      </c>
      <c r="LB69" s="5">
        <v>1</v>
      </c>
      <c r="LC69" s="5" t="s">
        <v>318</v>
      </c>
      <c r="LD69" s="5" t="s">
        <v>322</v>
      </c>
      <c r="LE69" s="5">
        <v>0</v>
      </c>
      <c r="LF69" s="5">
        <v>1</v>
      </c>
      <c r="LG69" s="5">
        <v>1</v>
      </c>
    </row>
    <row r="70" spans="1:319" x14ac:dyDescent="0.2">
      <c r="A70" s="5" t="s">
        <v>528</v>
      </c>
      <c r="B70" s="73" t="s">
        <v>547</v>
      </c>
      <c r="C70" s="5" t="s">
        <v>529</v>
      </c>
      <c r="D70" s="5" t="s">
        <v>364</v>
      </c>
      <c r="E70" s="5">
        <v>21</v>
      </c>
      <c r="F70" s="73" t="s">
        <v>1050</v>
      </c>
      <c r="G70" s="29">
        <v>14039393.9855299</v>
      </c>
      <c r="H70" s="29">
        <v>8460435.4405367095</v>
      </c>
      <c r="I70" s="74">
        <v>14039393.9855299</v>
      </c>
      <c r="J70" s="77">
        <v>44647.415277777778</v>
      </c>
      <c r="K70" s="29">
        <v>14039393.9855299</v>
      </c>
      <c r="L70" s="5" t="s">
        <v>462</v>
      </c>
      <c r="M70" s="5">
        <v>1</v>
      </c>
      <c r="N70" s="5" t="s">
        <v>530</v>
      </c>
      <c r="O70" s="5" t="s">
        <v>530</v>
      </c>
      <c r="R70" s="5">
        <v>1911</v>
      </c>
      <c r="S70" s="5">
        <v>238</v>
      </c>
      <c r="U70" s="5">
        <v>0</v>
      </c>
      <c r="V70" s="5">
        <v>66.7177991867065</v>
      </c>
      <c r="W70" s="5">
        <v>0</v>
      </c>
      <c r="X70" s="5" t="s">
        <v>1239</v>
      </c>
      <c r="AG70" s="5">
        <v>0</v>
      </c>
      <c r="AH70" s="5">
        <v>0</v>
      </c>
      <c r="AL70" s="5">
        <v>1</v>
      </c>
      <c r="AM70" s="5">
        <v>3</v>
      </c>
      <c r="AU70" s="5">
        <v>8579</v>
      </c>
      <c r="AV70" s="5" t="b">
        <v>1</v>
      </c>
      <c r="AW70" s="5">
        <v>0</v>
      </c>
      <c r="AY70" s="5">
        <v>14039393.9855299</v>
      </c>
      <c r="BA70" s="5">
        <v>14039393.9855299</v>
      </c>
      <c r="BB70" s="5">
        <v>0</v>
      </c>
      <c r="BC70" s="5">
        <v>0.11001643834251799</v>
      </c>
      <c r="BD70" s="5">
        <v>15896513.5769049</v>
      </c>
      <c r="BE70" s="5">
        <v>1857112.1685923301</v>
      </c>
      <c r="BF70" s="5">
        <v>7.1604675348672497</v>
      </c>
      <c r="BG70" s="5">
        <v>0.15229871851033699</v>
      </c>
      <c r="BH70" s="5">
        <v>0</v>
      </c>
      <c r="BI70" s="5">
        <v>36</v>
      </c>
      <c r="BJ70" s="5">
        <v>137</v>
      </c>
      <c r="BK70" s="5">
        <v>322</v>
      </c>
      <c r="BL70" s="5">
        <v>866</v>
      </c>
      <c r="BM70" s="5">
        <v>0</v>
      </c>
      <c r="BN70" s="5">
        <v>0</v>
      </c>
      <c r="BO70" s="5">
        <v>0</v>
      </c>
      <c r="BP70" s="5">
        <v>14724</v>
      </c>
      <c r="BQ70" s="5">
        <v>0</v>
      </c>
      <c r="BR70" s="5">
        <v>0</v>
      </c>
      <c r="BS70" s="5">
        <v>0</v>
      </c>
      <c r="BT70" s="5">
        <v>8651</v>
      </c>
      <c r="BU70" s="5">
        <v>0</v>
      </c>
      <c r="BV70" s="5">
        <v>60452</v>
      </c>
      <c r="BW70" s="5">
        <v>8220</v>
      </c>
      <c r="BX70" s="5">
        <v>127806</v>
      </c>
      <c r="BY70" s="5">
        <v>0</v>
      </c>
      <c r="BZ70" s="5">
        <v>0</v>
      </c>
      <c r="CA70" s="5">
        <v>1</v>
      </c>
      <c r="CB70" s="5">
        <v>3504089</v>
      </c>
      <c r="CC70" s="5">
        <v>0</v>
      </c>
      <c r="CD70" s="5">
        <v>0</v>
      </c>
      <c r="CE70" s="5">
        <v>0</v>
      </c>
      <c r="CF70" s="5">
        <v>2058938</v>
      </c>
      <c r="CG70" s="5">
        <v>358</v>
      </c>
      <c r="CH70" s="5">
        <v>0</v>
      </c>
      <c r="CI70" s="5">
        <v>0</v>
      </c>
      <c r="CJ70" s="5">
        <v>8220</v>
      </c>
      <c r="CK70" s="5">
        <v>1</v>
      </c>
      <c r="CL70" s="5">
        <v>0</v>
      </c>
      <c r="CM70" s="5">
        <v>358</v>
      </c>
      <c r="CN70" s="5">
        <v>8221</v>
      </c>
      <c r="CO70" s="5" t="s">
        <v>907</v>
      </c>
      <c r="CP70" s="5">
        <v>14034144.029234299</v>
      </c>
      <c r="CQ70" s="5">
        <v>6993824.5437153401</v>
      </c>
      <c r="CR70" s="5">
        <v>7045569.44181458</v>
      </c>
      <c r="CS70" s="5">
        <v>0</v>
      </c>
      <c r="CT70" s="5">
        <v>0</v>
      </c>
      <c r="CU70" s="5">
        <v>8.7208361792571104E-2</v>
      </c>
      <c r="CV70" s="5">
        <v>2.2808076549947001E-2</v>
      </c>
      <c r="CW70" s="5">
        <v>3.5966860942272499E-2</v>
      </c>
      <c r="CX70" s="5">
        <v>6.52619895676281E-3</v>
      </c>
      <c r="CY70" s="5">
        <v>4.2493059899035297E-2</v>
      </c>
      <c r="CZ70" s="5">
        <v>5.1241500850298501E-2</v>
      </c>
      <c r="DA70" s="5">
        <v>1.62818775931842E-2</v>
      </c>
      <c r="DB70" s="5">
        <v>6.7523378443482704E-2</v>
      </c>
      <c r="DC70" s="5">
        <v>7947889.4414705699</v>
      </c>
      <c r="DD70" s="5">
        <v>7948624.13543439</v>
      </c>
      <c r="DE70" s="5">
        <v>954064.80923366605</v>
      </c>
      <c r="DF70" s="5">
        <v>903047.35935867298</v>
      </c>
      <c r="DG70" s="5">
        <v>197757.50524113499</v>
      </c>
      <c r="DH70" s="5">
        <v>196282.02987277001</v>
      </c>
      <c r="DI70" s="5">
        <v>394039.53511390497</v>
      </c>
      <c r="DJ70" s="5">
        <v>724107.30399253103</v>
      </c>
      <c r="DK70" s="5">
        <v>703311.54797329695</v>
      </c>
      <c r="DL70" s="5">
        <v>1427418.85196582</v>
      </c>
      <c r="DM70" s="5">
        <v>0</v>
      </c>
      <c r="DN70" s="5">
        <v>0</v>
      </c>
      <c r="DO70" s="5">
        <v>0</v>
      </c>
      <c r="DP70" s="5">
        <v>32200</v>
      </c>
      <c r="DQ70" s="5">
        <v>3453.78151260504</v>
      </c>
      <c r="DR70" s="5">
        <v>35653.781512604997</v>
      </c>
      <c r="DS70" s="5">
        <v>0</v>
      </c>
      <c r="DT70" s="5">
        <v>7.1604675348672497</v>
      </c>
      <c r="DU70" s="5">
        <v>6.7402994676403596</v>
      </c>
      <c r="DV70" s="5">
        <v>0</v>
      </c>
      <c r="DW70" s="5">
        <v>6.7402994676403596</v>
      </c>
      <c r="DX70" s="5">
        <v>0</v>
      </c>
      <c r="DY70" s="5">
        <v>0.42016806722688999</v>
      </c>
      <c r="DZ70" s="5">
        <v>0.42016806722688999</v>
      </c>
      <c r="EA70" s="5">
        <v>1.31320116282095E-3</v>
      </c>
      <c r="EB70" s="5">
        <v>0.150985517347516</v>
      </c>
      <c r="EC70" s="5">
        <v>1.31320116282095E-3</v>
      </c>
      <c r="ED70" s="5">
        <v>0.150985517347516</v>
      </c>
      <c r="EE70" s="5">
        <v>0.15229871851033699</v>
      </c>
      <c r="EF70" s="5">
        <v>0</v>
      </c>
      <c r="EG70" s="5">
        <v>0</v>
      </c>
      <c r="EH70" s="5">
        <v>0</v>
      </c>
      <c r="EI70" s="5">
        <v>0</v>
      </c>
      <c r="EJ70" s="5">
        <v>0</v>
      </c>
      <c r="EK70" s="5">
        <v>1.0748945780333401</v>
      </c>
      <c r="EL70" s="5">
        <v>0.121955218600895</v>
      </c>
      <c r="EM70" s="71">
        <v>9.9998623000585596E-5</v>
      </c>
      <c r="EN70" s="5">
        <v>0</v>
      </c>
      <c r="EO70" s="71">
        <v>2.0119023217516899E-15</v>
      </c>
      <c r="EP70" s="5">
        <v>8.8914428875258906</v>
      </c>
      <c r="EQ70" s="71">
        <v>9.9925079217966201E-5</v>
      </c>
      <c r="ER70" s="71">
        <v>9.9952309171091799E-5</v>
      </c>
      <c r="ES70" s="5">
        <v>0</v>
      </c>
      <c r="ET70" s="5">
        <v>12.456</v>
      </c>
      <c r="EU70" s="71">
        <v>9.9992743656157596E-5</v>
      </c>
      <c r="EV70" s="5">
        <v>0</v>
      </c>
      <c r="EW70" s="5">
        <v>0</v>
      </c>
      <c r="EX70" s="71">
        <v>9.9996830699722303E-5</v>
      </c>
      <c r="EY70" s="5">
        <v>7.1298035046434798</v>
      </c>
      <c r="EZ70" s="5">
        <v>0</v>
      </c>
      <c r="FA70" s="5">
        <v>0</v>
      </c>
      <c r="FB70" s="5">
        <v>0</v>
      </c>
      <c r="FC70" s="5">
        <v>0</v>
      </c>
      <c r="FD70" s="71">
        <v>3.42655528005539E-8</v>
      </c>
      <c r="FE70" s="71">
        <v>3.42655528005539E-8</v>
      </c>
      <c r="FF70" s="71">
        <v>7.1983816130050099E-9</v>
      </c>
      <c r="FG70" s="71">
        <v>3.42655528005539E-8</v>
      </c>
      <c r="FH70" s="71">
        <v>2.4374593093900899E-8</v>
      </c>
      <c r="FI70" s="71">
        <v>1.9185958571865599E-8</v>
      </c>
      <c r="FJ70" s="71">
        <v>2.4374593093900899E-8</v>
      </c>
      <c r="FK70" s="5">
        <v>0</v>
      </c>
      <c r="FL70" s="71">
        <v>7.5456042702981499E-7</v>
      </c>
      <c r="FM70" s="71">
        <v>-4.7769355925487997E-7</v>
      </c>
      <c r="FN70" s="71">
        <v>6.8603455275290504E-8</v>
      </c>
      <c r="FO70" s="71">
        <v>5.4629701453017098E-7</v>
      </c>
      <c r="FP70" s="71">
        <v>-1.31705577754645E-7</v>
      </c>
      <c r="FQ70" s="71">
        <v>1.49949239984428E-7</v>
      </c>
      <c r="FR70" s="71">
        <v>2.8165481773907297E-7</v>
      </c>
      <c r="FS70" s="5">
        <v>2.5</v>
      </c>
      <c r="FT70" s="5">
        <v>3.4906585039886501E-2</v>
      </c>
      <c r="FU70" s="5">
        <v>0.11874999999999999</v>
      </c>
      <c r="FV70" s="5">
        <v>1.0748945780333401</v>
      </c>
      <c r="FW70" s="5">
        <v>0.121955218600895</v>
      </c>
      <c r="FX70" s="71">
        <v>9.9999387024984898E-5</v>
      </c>
      <c r="FY70" s="5">
        <v>0</v>
      </c>
      <c r="FZ70" s="5">
        <v>6.2710457596831404</v>
      </c>
      <c r="GA70" s="5">
        <v>0.103818361191998</v>
      </c>
      <c r="GB70" s="71">
        <v>9.9999387024984898E-5</v>
      </c>
      <c r="GC70" s="5">
        <v>0</v>
      </c>
      <c r="GD70" s="71">
        <v>8.8208673438911203E-16</v>
      </c>
      <c r="GE70" s="5">
        <v>3.5989081554928202</v>
      </c>
      <c r="GF70" s="71">
        <v>9.9981406674554103E-5</v>
      </c>
      <c r="GG70" s="71">
        <v>9.9953717491760297E-5</v>
      </c>
      <c r="GH70" s="5">
        <v>0</v>
      </c>
      <c r="GI70" s="5">
        <v>5.2003704825038604</v>
      </c>
      <c r="GJ70" s="71">
        <v>9.9990738315597295E-5</v>
      </c>
      <c r="GK70" s="71">
        <v>9.9992388601533006E-5</v>
      </c>
      <c r="GL70" s="5">
        <v>0</v>
      </c>
      <c r="GM70" s="71">
        <v>9.9994013955995097E-5</v>
      </c>
      <c r="GN70" s="5">
        <v>3.3734559041485599</v>
      </c>
      <c r="GO70" s="5">
        <v>0</v>
      </c>
      <c r="GP70" s="71">
        <v>9.9995810262355699E-5</v>
      </c>
      <c r="GQ70" s="5">
        <v>0</v>
      </c>
      <c r="GR70" s="5">
        <v>0</v>
      </c>
      <c r="GS70" s="71">
        <v>6.8189593704914799E-7</v>
      </c>
      <c r="GT70" s="71">
        <v>6.8189593704914799E-7</v>
      </c>
      <c r="GU70" s="71">
        <v>2.0988348836681299E-7</v>
      </c>
      <c r="GV70" s="71">
        <v>6.8189593704914799E-7</v>
      </c>
      <c r="GW70" s="71">
        <v>4.1168969999727502E-7</v>
      </c>
      <c r="GX70" s="71">
        <v>2.8166812371388501E-7</v>
      </c>
      <c r="GY70" s="71">
        <v>4.1168969999727502E-7</v>
      </c>
      <c r="GZ70" s="5">
        <v>0.402050940577169</v>
      </c>
      <c r="HA70" s="5">
        <v>1.24879140092684E-2</v>
      </c>
      <c r="HB70" s="71">
        <v>-6.3445492384338296E-8</v>
      </c>
      <c r="HC70" s="71">
        <v>6.5968910133561496E-8</v>
      </c>
      <c r="HD70" s="71">
        <v>1.29414402517899E-7</v>
      </c>
      <c r="HE70" s="71">
        <v>-2.9113641009002699E-8</v>
      </c>
      <c r="HF70" s="71">
        <v>2.4600529865476999E-8</v>
      </c>
      <c r="HG70" s="71">
        <v>5.3714170874479702E-8</v>
      </c>
      <c r="HH70" s="5">
        <v>2.0499999999999998</v>
      </c>
      <c r="HI70" s="5">
        <v>0</v>
      </c>
      <c r="HJ70" s="5">
        <v>3.125E-2</v>
      </c>
      <c r="HK70" s="71">
        <v>2.0119023217516899E-15</v>
      </c>
      <c r="HL70" s="5">
        <v>8.8914428875258906</v>
      </c>
      <c r="HM70" s="71">
        <v>9.9981406674554103E-5</v>
      </c>
      <c r="HN70" s="71">
        <v>9.9953717491760297E-5</v>
      </c>
      <c r="HO70" s="5">
        <v>0</v>
      </c>
      <c r="HP70" s="5">
        <v>12.456</v>
      </c>
      <c r="HQ70" s="71">
        <v>9.9992743656157596E-5</v>
      </c>
      <c r="HR70" s="71">
        <v>9.9992388601533006E-5</v>
      </c>
      <c r="HS70" s="5">
        <v>0</v>
      </c>
      <c r="HT70" s="71">
        <v>9.9996830699722303E-5</v>
      </c>
      <c r="HU70" s="5">
        <v>7.1298035046434798</v>
      </c>
      <c r="HV70" s="5">
        <v>0</v>
      </c>
      <c r="HW70" s="71">
        <v>9.9995810262355699E-5</v>
      </c>
      <c r="HX70" s="5">
        <v>0</v>
      </c>
      <c r="HY70" s="5">
        <v>0</v>
      </c>
      <c r="HZ70" s="71">
        <v>6.8189593704914799E-7</v>
      </c>
      <c r="IA70" s="71">
        <v>6.8189593704914799E-7</v>
      </c>
      <c r="IB70" s="71">
        <v>2.0988348836681299E-7</v>
      </c>
      <c r="IC70" s="71">
        <v>6.8189593704914799E-7</v>
      </c>
      <c r="ID70" s="71">
        <v>4.1168969999727502E-7</v>
      </c>
      <c r="IE70" s="71">
        <v>2.8166812371388501E-7</v>
      </c>
      <c r="IF70" s="71">
        <v>4.1168969999727502E-7</v>
      </c>
      <c r="IG70" s="5">
        <v>0.402050940577169</v>
      </c>
      <c r="IH70" s="5">
        <v>1.24879140092684E-2</v>
      </c>
      <c r="II70" s="5">
        <v>23378</v>
      </c>
      <c r="IJ70" s="5">
        <v>16789</v>
      </c>
      <c r="IK70" s="5">
        <v>238</v>
      </c>
      <c r="IL70" s="5">
        <v>223</v>
      </c>
      <c r="IM70" s="5">
        <v>15</v>
      </c>
      <c r="IN70" s="5">
        <v>223</v>
      </c>
      <c r="IO70" s="5">
        <v>0</v>
      </c>
      <c r="IP70" s="5">
        <v>7</v>
      </c>
      <c r="IQ70" s="5">
        <v>1209</v>
      </c>
      <c r="IR70" s="5">
        <v>14724</v>
      </c>
      <c r="IS70" s="5">
        <v>7846</v>
      </c>
      <c r="IT70" s="5">
        <v>1730</v>
      </c>
      <c r="IU70" s="5">
        <v>1723</v>
      </c>
      <c r="IV70" s="5">
        <v>8654</v>
      </c>
      <c r="IW70" s="5">
        <v>7655</v>
      </c>
      <c r="IX70" s="5">
        <v>2</v>
      </c>
      <c r="IY70" s="5">
        <v>2</v>
      </c>
      <c r="IZ70" s="5">
        <v>997</v>
      </c>
      <c r="JA70" s="5">
        <v>1.17452985261223E-2</v>
      </c>
      <c r="JB70" s="5">
        <v>6.5179375460989704E-3</v>
      </c>
      <c r="JC70" s="5">
        <v>1.17432743716445E-2</v>
      </c>
      <c r="JD70" s="5">
        <v>1.17452985261223E-2</v>
      </c>
      <c r="JE70" s="5">
        <v>6.5179375460989704E-3</v>
      </c>
      <c r="JF70" s="5">
        <v>6.5168663813848201E-3</v>
      </c>
      <c r="JG70" s="5">
        <v>0</v>
      </c>
      <c r="JH70" s="5">
        <v>0</v>
      </c>
      <c r="JI70" s="5">
        <v>0</v>
      </c>
      <c r="JJ70" s="5">
        <v>0</v>
      </c>
      <c r="JK70" s="5">
        <v>0</v>
      </c>
      <c r="JL70" s="5">
        <v>0</v>
      </c>
      <c r="JM70" s="5">
        <v>6.8789963771470504</v>
      </c>
      <c r="JN70" s="5">
        <v>6.8791036256157403</v>
      </c>
      <c r="JO70" s="5">
        <v>2.4796366204048499</v>
      </c>
      <c r="JP70" s="5">
        <v>2.4795516420194499</v>
      </c>
      <c r="JQ70" s="71">
        <v>-5.4113905163921901E-7</v>
      </c>
      <c r="JR70" s="71">
        <v>1.34572365408852E-7</v>
      </c>
      <c r="JS70" s="71">
        <v>6.7571141704807098E-7</v>
      </c>
      <c r="JT70" s="71">
        <v>-1.6081921876364801E-7</v>
      </c>
      <c r="JU70" s="71">
        <v>1.7454976984990499E-7</v>
      </c>
      <c r="JV70" s="71">
        <v>3.3536898861355297E-7</v>
      </c>
      <c r="JW70" s="5">
        <v>2.5</v>
      </c>
      <c r="JX70" s="5">
        <v>7037295.6463700105</v>
      </c>
      <c r="JY70" s="5">
        <v>14031120.190085299</v>
      </c>
      <c r="JZ70" s="5">
        <v>3.4906585039886501E-2</v>
      </c>
      <c r="KA70" s="5">
        <v>0.11874999999999999</v>
      </c>
      <c r="KB70" s="5" t="s">
        <v>318</v>
      </c>
      <c r="KC70" s="5">
        <v>0</v>
      </c>
      <c r="KD70" s="5" t="s">
        <v>1240</v>
      </c>
      <c r="KF70" s="5" t="s">
        <v>1241</v>
      </c>
      <c r="KG70" s="5" t="s">
        <v>525</v>
      </c>
      <c r="KH70" s="5" t="s">
        <v>320</v>
      </c>
      <c r="KI70" s="5">
        <v>4</v>
      </c>
      <c r="KL70" s="5">
        <v>1</v>
      </c>
      <c r="KM70" s="5">
        <v>1</v>
      </c>
      <c r="KP70" s="5">
        <v>2</v>
      </c>
      <c r="KW70" s="5" t="s">
        <v>321</v>
      </c>
      <c r="LB70" s="5">
        <v>1</v>
      </c>
      <c r="LC70" s="5" t="s">
        <v>318</v>
      </c>
      <c r="LD70" s="5" t="s">
        <v>322</v>
      </c>
      <c r="LE70" s="5">
        <v>0</v>
      </c>
      <c r="LF70" s="5">
        <v>1</v>
      </c>
      <c r="LG70" s="5">
        <v>1</v>
      </c>
    </row>
    <row r="71" spans="1:319" x14ac:dyDescent="0.2">
      <c r="A71" s="5" t="s">
        <v>528</v>
      </c>
      <c r="B71" s="73" t="s">
        <v>547</v>
      </c>
      <c r="C71" s="5" t="s">
        <v>529</v>
      </c>
      <c r="D71" s="5" t="s">
        <v>364</v>
      </c>
      <c r="E71" s="5">
        <v>89</v>
      </c>
      <c r="F71" s="73" t="s">
        <v>1051</v>
      </c>
      <c r="G71" s="29">
        <v>14141883.3980543</v>
      </c>
      <c r="H71" s="29">
        <v>8758945.0135533102</v>
      </c>
      <c r="I71" s="74">
        <v>14141883.3980543</v>
      </c>
      <c r="J71" s="77">
        <v>44647.547222222223</v>
      </c>
      <c r="K71" s="29">
        <v>14141883.3980543</v>
      </c>
      <c r="L71" s="5" t="s">
        <v>462</v>
      </c>
      <c r="M71" s="5">
        <v>1</v>
      </c>
      <c r="N71" s="5" t="s">
        <v>530</v>
      </c>
      <c r="O71" s="5" t="s">
        <v>530</v>
      </c>
      <c r="R71" s="5">
        <v>1911</v>
      </c>
      <c r="S71" s="5">
        <v>238</v>
      </c>
      <c r="U71" s="5">
        <v>0</v>
      </c>
      <c r="V71" s="5">
        <v>64.522908687591496</v>
      </c>
      <c r="W71" s="5">
        <v>0</v>
      </c>
      <c r="X71" s="5" t="s">
        <v>1236</v>
      </c>
      <c r="AG71" s="5">
        <v>0</v>
      </c>
      <c r="AH71" s="5">
        <v>0</v>
      </c>
      <c r="AL71" s="5">
        <v>1</v>
      </c>
      <c r="AM71" s="5">
        <v>4</v>
      </c>
      <c r="AU71" s="5">
        <v>6824</v>
      </c>
      <c r="AV71" s="5" t="b">
        <v>1</v>
      </c>
      <c r="AW71" s="5">
        <v>0</v>
      </c>
      <c r="AY71" s="5">
        <v>14141883.3980543</v>
      </c>
      <c r="BA71" s="5">
        <v>14141883.3980543</v>
      </c>
      <c r="BB71" s="5">
        <v>0</v>
      </c>
      <c r="BC71" s="5">
        <v>0.19913986292119401</v>
      </c>
      <c r="BD71" s="5">
        <v>15990448.1584168</v>
      </c>
      <c r="BE71" s="5">
        <v>1848553.1830688401</v>
      </c>
      <c r="BF71" s="5">
        <v>11.0472634298134</v>
      </c>
      <c r="BG71" s="5">
        <v>0.33089039806439402</v>
      </c>
      <c r="BH71" s="5">
        <v>0</v>
      </c>
      <c r="BI71" s="5">
        <v>36</v>
      </c>
      <c r="BJ71" s="5">
        <v>139</v>
      </c>
      <c r="BK71" s="5">
        <v>325</v>
      </c>
      <c r="BL71" s="5">
        <v>865</v>
      </c>
      <c r="BM71" s="5">
        <v>0</v>
      </c>
      <c r="BN71" s="5">
        <v>1</v>
      </c>
      <c r="BO71" s="5">
        <v>0</v>
      </c>
      <c r="BP71" s="5">
        <v>14723</v>
      </c>
      <c r="BQ71" s="5">
        <v>0</v>
      </c>
      <c r="BR71" s="5">
        <v>0</v>
      </c>
      <c r="BS71" s="5">
        <v>0</v>
      </c>
      <c r="BT71" s="5">
        <v>8652</v>
      </c>
      <c r="BU71" s="5">
        <v>0</v>
      </c>
      <c r="BV71" s="5">
        <v>61166</v>
      </c>
      <c r="BW71" s="5">
        <v>6462</v>
      </c>
      <c r="BX71" s="5">
        <v>127092</v>
      </c>
      <c r="BY71" s="5">
        <v>0</v>
      </c>
      <c r="BZ71" s="5">
        <v>238</v>
      </c>
      <c r="CA71" s="5">
        <v>1</v>
      </c>
      <c r="CB71" s="5">
        <v>3503851</v>
      </c>
      <c r="CC71" s="5">
        <v>0</v>
      </c>
      <c r="CD71" s="5">
        <v>0</v>
      </c>
      <c r="CE71" s="5">
        <v>0</v>
      </c>
      <c r="CF71" s="5">
        <v>2059176</v>
      </c>
      <c r="CG71" s="5">
        <v>361</v>
      </c>
      <c r="CH71" s="5">
        <v>0</v>
      </c>
      <c r="CI71" s="5">
        <v>0</v>
      </c>
      <c r="CJ71" s="5">
        <v>6462</v>
      </c>
      <c r="CK71" s="5">
        <v>1</v>
      </c>
      <c r="CL71" s="5">
        <v>0</v>
      </c>
      <c r="CM71" s="5">
        <v>361</v>
      </c>
      <c r="CN71" s="5">
        <v>6463</v>
      </c>
      <c r="CO71" s="5" t="s">
        <v>911</v>
      </c>
      <c r="CP71" s="5">
        <v>14136968.5326776</v>
      </c>
      <c r="CQ71" s="5">
        <v>7044626.2535924502</v>
      </c>
      <c r="CR71" s="5">
        <v>7097257.1444618898</v>
      </c>
      <c r="CS71" s="5">
        <v>0</v>
      </c>
      <c r="CT71" s="5">
        <v>0</v>
      </c>
      <c r="CU71" s="5">
        <v>0.101914695805397</v>
      </c>
      <c r="CV71" s="5">
        <v>9.7225167115796596E-2</v>
      </c>
      <c r="CW71" s="5">
        <v>4.5885640854571301E-2</v>
      </c>
      <c r="CX71" s="5">
        <v>3.18772711689237E-2</v>
      </c>
      <c r="CY71" s="5">
        <v>7.7762912023495098E-2</v>
      </c>
      <c r="CZ71" s="5">
        <v>5.6029054950826197E-2</v>
      </c>
      <c r="DA71" s="5">
        <v>6.5347895946872903E-2</v>
      </c>
      <c r="DB71" s="5">
        <v>0.121376950897699</v>
      </c>
      <c r="DC71" s="5">
        <v>7994765.1900105299</v>
      </c>
      <c r="DD71" s="5">
        <v>7995682.9684063401</v>
      </c>
      <c r="DE71" s="5">
        <v>950138.83365520195</v>
      </c>
      <c r="DF71" s="5">
        <v>898414.34941363905</v>
      </c>
      <c r="DG71" s="5">
        <v>206945.33367390599</v>
      </c>
      <c r="DH71" s="5">
        <v>202684.80174186701</v>
      </c>
      <c r="DI71" s="5">
        <v>409630.13541577302</v>
      </c>
      <c r="DJ71" s="5">
        <v>710693.49998129497</v>
      </c>
      <c r="DK71" s="5">
        <v>693014.42162135104</v>
      </c>
      <c r="DL71" s="5">
        <v>1403707.9216026401</v>
      </c>
      <c r="DM71" s="5">
        <v>0</v>
      </c>
      <c r="DN71" s="5">
        <v>0</v>
      </c>
      <c r="DO71" s="5">
        <v>0</v>
      </c>
      <c r="DP71" s="5">
        <v>32500</v>
      </c>
      <c r="DQ71" s="5">
        <v>2715.12605042016</v>
      </c>
      <c r="DR71" s="5">
        <v>35215.126050420098</v>
      </c>
      <c r="DS71" s="5">
        <v>0</v>
      </c>
      <c r="DT71" s="5">
        <v>11.0472634298134</v>
      </c>
      <c r="DU71" s="5">
        <v>10.6270953625865</v>
      </c>
      <c r="DV71" s="5">
        <v>0</v>
      </c>
      <c r="DW71" s="5">
        <v>10.6270953625865</v>
      </c>
      <c r="DX71" s="5">
        <v>0</v>
      </c>
      <c r="DY71" s="5">
        <v>0.42016806722688999</v>
      </c>
      <c r="DZ71" s="5">
        <v>0.42016806722688999</v>
      </c>
      <c r="EA71" s="5">
        <v>8.4818451669336299E-4</v>
      </c>
      <c r="EB71" s="5">
        <v>0.33004221354770102</v>
      </c>
      <c r="EC71" s="5">
        <v>8.4818451669336299E-4</v>
      </c>
      <c r="ED71" s="5">
        <v>0.33004221354770102</v>
      </c>
      <c r="EE71" s="5">
        <v>0.33089039806439402</v>
      </c>
      <c r="EF71" s="5">
        <v>0</v>
      </c>
      <c r="EG71" s="5">
        <v>0</v>
      </c>
      <c r="EH71" s="5">
        <v>0</v>
      </c>
      <c r="EI71" s="5">
        <v>0</v>
      </c>
      <c r="EJ71" s="5">
        <v>0</v>
      </c>
      <c r="EK71" s="5">
        <v>0.93940579030847704</v>
      </c>
      <c r="EL71" s="5">
        <v>0.110744293280406</v>
      </c>
      <c r="EM71" s="71">
        <v>9.9998418784608093E-5</v>
      </c>
      <c r="EN71" s="5">
        <v>0</v>
      </c>
      <c r="EO71" s="71">
        <v>4.3662193589667002E-16</v>
      </c>
      <c r="EP71" s="5">
        <v>8.9650265309060106</v>
      </c>
      <c r="EQ71" s="71">
        <v>9.9824851111041099E-5</v>
      </c>
      <c r="ER71" s="71">
        <v>9.9776156526648605E-5</v>
      </c>
      <c r="ES71" s="5">
        <v>0</v>
      </c>
      <c r="ET71" s="5">
        <v>12.456</v>
      </c>
      <c r="EU71" s="71">
        <v>9.9992198740822506E-5</v>
      </c>
      <c r="EV71" s="5">
        <v>0</v>
      </c>
      <c r="EW71" s="5">
        <v>0</v>
      </c>
      <c r="EX71" s="71">
        <v>9.9996613322272902E-5</v>
      </c>
      <c r="EY71" s="5">
        <v>4.5081872888481698</v>
      </c>
      <c r="EZ71" s="5">
        <v>0</v>
      </c>
      <c r="FA71" s="5">
        <v>0</v>
      </c>
      <c r="FB71" s="5">
        <v>0</v>
      </c>
      <c r="FC71" s="5">
        <v>0</v>
      </c>
      <c r="FD71" s="71">
        <v>2.3602898635566298E-8</v>
      </c>
      <c r="FE71" s="71">
        <v>2.3602898635566298E-8</v>
      </c>
      <c r="FF71" s="71">
        <v>8.9047957896326497E-10</v>
      </c>
      <c r="FG71" s="71">
        <v>2.3602898635566298E-8</v>
      </c>
      <c r="FH71" s="71">
        <v>2.09516195504022E-8</v>
      </c>
      <c r="FI71" s="71">
        <v>1.8326781703326101E-8</v>
      </c>
      <c r="FJ71" s="71">
        <v>2.09516195504022E-8</v>
      </c>
      <c r="FK71" s="5">
        <v>0</v>
      </c>
      <c r="FL71" s="71">
        <v>7.3889926044401403E-7</v>
      </c>
      <c r="FM71" s="71">
        <v>-5.4519062020978502E-7</v>
      </c>
      <c r="FN71" s="71">
        <v>6.35803643027622E-8</v>
      </c>
      <c r="FO71" s="71">
        <v>6.0877098451254704E-7</v>
      </c>
      <c r="FP71" s="71">
        <v>-1.2518537132865499E-7</v>
      </c>
      <c r="FQ71" s="71">
        <v>2.1272226072288601E-7</v>
      </c>
      <c r="FR71" s="71">
        <v>3.3790763205154097E-7</v>
      </c>
      <c r="FS71" s="5">
        <v>2.5</v>
      </c>
      <c r="FT71" s="5">
        <v>0.45378560551852498</v>
      </c>
      <c r="FU71" s="5">
        <v>0.11874999999999999</v>
      </c>
      <c r="FV71" s="5">
        <v>0.93940579030847704</v>
      </c>
      <c r="FW71" s="5">
        <v>0.110744293280406</v>
      </c>
      <c r="FX71" s="71">
        <v>9.9999293491803698E-5</v>
      </c>
      <c r="FY71" s="5">
        <v>0</v>
      </c>
      <c r="FZ71" s="5">
        <v>6.2982783781221503</v>
      </c>
      <c r="GA71" s="5">
        <v>8.9599271883471804E-2</v>
      </c>
      <c r="GB71" s="71">
        <v>9.9999293491803698E-5</v>
      </c>
      <c r="GC71" s="5">
        <v>0</v>
      </c>
      <c r="GD71" s="71">
        <v>5.4547570167121398E-15</v>
      </c>
      <c r="GE71" s="5">
        <v>4.64570234091192</v>
      </c>
      <c r="GF71" s="71">
        <v>9.9966729616429703E-5</v>
      </c>
      <c r="GG71" s="71">
        <v>9.9996066760976694E-5</v>
      </c>
      <c r="GH71" s="5">
        <v>0</v>
      </c>
      <c r="GI71" s="5">
        <v>4.6027370461689303</v>
      </c>
      <c r="GJ71" s="71">
        <v>9.9989487674423394E-5</v>
      </c>
      <c r="GK71" s="71">
        <v>9.9907647283181594E-5</v>
      </c>
      <c r="GL71" s="5">
        <v>0</v>
      </c>
      <c r="GM71" s="71">
        <v>9.99938319100612E-5</v>
      </c>
      <c r="GN71" s="5">
        <v>2.9915171506562102</v>
      </c>
      <c r="GO71" s="5">
        <v>0</v>
      </c>
      <c r="GP71" s="71">
        <v>9.9995008054326595E-5</v>
      </c>
      <c r="GQ71" s="5">
        <v>0</v>
      </c>
      <c r="GR71" s="5">
        <v>0</v>
      </c>
      <c r="GS71" s="71">
        <v>9.9046351453857497E-7</v>
      </c>
      <c r="GT71" s="71">
        <v>9.9046351453857497E-7</v>
      </c>
      <c r="GU71" s="71">
        <v>4.5122009073583702E-8</v>
      </c>
      <c r="GV71" s="71">
        <v>9.9046351453857497E-7</v>
      </c>
      <c r="GW71" s="71">
        <v>1.9782700810821999E-7</v>
      </c>
      <c r="GX71" s="71">
        <v>1.9782700810821999E-7</v>
      </c>
      <c r="GY71" s="71">
        <v>1.83983093648976E-7</v>
      </c>
      <c r="GZ71" s="5">
        <v>0.43670093285746903</v>
      </c>
      <c r="HA71" s="5">
        <v>0.15570083064029999</v>
      </c>
      <c r="HB71" s="71">
        <v>-5.99796168284758E-7</v>
      </c>
      <c r="HC71" s="71">
        <v>9.2190859894634597E-8</v>
      </c>
      <c r="HD71" s="71">
        <v>6.9198702817939201E-7</v>
      </c>
      <c r="HE71" s="71">
        <v>-6.35718986058068E-8</v>
      </c>
      <c r="HF71" s="71">
        <v>1.5947844276820701E-7</v>
      </c>
      <c r="HG71" s="71">
        <v>2.2305034137401401E-7</v>
      </c>
      <c r="HH71" s="5">
        <v>1.2999999999999901</v>
      </c>
      <c r="HI71" s="5">
        <v>3.4906585039886501E-2</v>
      </c>
      <c r="HJ71" s="5">
        <v>2.4999999999999901E-2</v>
      </c>
      <c r="HK71" s="71">
        <v>5.4547570167121398E-15</v>
      </c>
      <c r="HL71" s="5">
        <v>8.9650265309060106</v>
      </c>
      <c r="HM71" s="71">
        <v>9.9966729616429703E-5</v>
      </c>
      <c r="HN71" s="71">
        <v>9.9996066760976694E-5</v>
      </c>
      <c r="HO71" s="5">
        <v>0</v>
      </c>
      <c r="HP71" s="5">
        <v>12.456</v>
      </c>
      <c r="HQ71" s="71">
        <v>9.9992198740822506E-5</v>
      </c>
      <c r="HR71" s="71">
        <v>9.9907647283181594E-5</v>
      </c>
      <c r="HS71" s="5">
        <v>0</v>
      </c>
      <c r="HT71" s="71">
        <v>9.9996613322272902E-5</v>
      </c>
      <c r="HU71" s="5">
        <v>4.5081872888481698</v>
      </c>
      <c r="HV71" s="5">
        <v>0</v>
      </c>
      <c r="HW71" s="71">
        <v>9.9995008054326595E-5</v>
      </c>
      <c r="HX71" s="5">
        <v>0</v>
      </c>
      <c r="HY71" s="5">
        <v>0</v>
      </c>
      <c r="HZ71" s="71">
        <v>9.9046351453857497E-7</v>
      </c>
      <c r="IA71" s="71">
        <v>9.9046351453857497E-7</v>
      </c>
      <c r="IB71" s="71">
        <v>4.5122009073583702E-8</v>
      </c>
      <c r="IC71" s="71">
        <v>9.9046351453857497E-7</v>
      </c>
      <c r="ID71" s="71">
        <v>1.9782700810821999E-7</v>
      </c>
      <c r="IE71" s="71">
        <v>1.9782700810821999E-7</v>
      </c>
      <c r="IF71" s="71">
        <v>1.83983093648976E-7</v>
      </c>
      <c r="IG71" s="5">
        <v>0.43670093285746903</v>
      </c>
      <c r="IH71" s="5">
        <v>0.15570083064029999</v>
      </c>
      <c r="II71" s="5">
        <v>23378</v>
      </c>
      <c r="IJ71" s="5">
        <v>16789</v>
      </c>
      <c r="IK71" s="5">
        <v>238</v>
      </c>
      <c r="IL71" s="5">
        <v>223</v>
      </c>
      <c r="IM71" s="5">
        <v>15</v>
      </c>
      <c r="IN71" s="5">
        <v>223</v>
      </c>
      <c r="IO71" s="5">
        <v>0</v>
      </c>
      <c r="IP71" s="5">
        <v>7</v>
      </c>
      <c r="IQ71" s="5">
        <v>1209</v>
      </c>
      <c r="IR71" s="5">
        <v>14724</v>
      </c>
      <c r="IS71" s="5">
        <v>7846</v>
      </c>
      <c r="IT71" s="5">
        <v>1730</v>
      </c>
      <c r="IU71" s="5">
        <v>1723</v>
      </c>
      <c r="IV71" s="5">
        <v>8654</v>
      </c>
      <c r="IW71" s="5">
        <v>7655</v>
      </c>
      <c r="IX71" s="5">
        <v>2</v>
      </c>
      <c r="IY71" s="5">
        <v>2</v>
      </c>
      <c r="IZ71" s="5">
        <v>997</v>
      </c>
      <c r="JA71" s="5">
        <v>1.40932686671391E-2</v>
      </c>
      <c r="JB71" s="5">
        <v>1.6224857474565299E-2</v>
      </c>
      <c r="JC71" s="5">
        <v>1.2186873594941E-2</v>
      </c>
      <c r="JD71" s="5">
        <v>1.40932686671391E-2</v>
      </c>
      <c r="JE71" s="5">
        <v>1.6224857474565299E-2</v>
      </c>
      <c r="JF71" s="5">
        <v>1.43210874504913E-2</v>
      </c>
      <c r="JG71" s="5">
        <v>0</v>
      </c>
      <c r="JH71" s="5">
        <v>0</v>
      </c>
      <c r="JI71" s="5">
        <v>0</v>
      </c>
      <c r="JJ71" s="5">
        <v>0</v>
      </c>
      <c r="JK71" s="5">
        <v>0</v>
      </c>
      <c r="JL71" s="5">
        <v>0</v>
      </c>
      <c r="JM71" s="5">
        <v>6.52788751847251</v>
      </c>
      <c r="JN71" s="5">
        <v>6.5286786008595099</v>
      </c>
      <c r="JO71" s="5">
        <v>2.2767401023700402</v>
      </c>
      <c r="JP71" s="5">
        <v>2.2766756645899</v>
      </c>
      <c r="JQ71" s="71">
        <v>-1.14498678849454E-6</v>
      </c>
      <c r="JR71" s="71">
        <v>1.5577122419739599E-7</v>
      </c>
      <c r="JS71" s="71">
        <v>1.30075801269194E-6</v>
      </c>
      <c r="JT71" s="71">
        <v>-1.8875726993446199E-7</v>
      </c>
      <c r="JU71" s="71">
        <v>3.7220070349109299E-7</v>
      </c>
      <c r="JV71" s="71">
        <v>5.6095797342555498E-7</v>
      </c>
      <c r="JW71" s="5">
        <v>2.5</v>
      </c>
      <c r="JX71" s="5">
        <v>7091254.7180612599</v>
      </c>
      <c r="JY71" s="5">
        <v>14135880.9716537</v>
      </c>
      <c r="JZ71" s="5">
        <v>0.45378560551852498</v>
      </c>
      <c r="KA71" s="5">
        <v>0.11874999999999999</v>
      </c>
      <c r="KB71" s="5" t="s">
        <v>318</v>
      </c>
      <c r="KC71" s="5">
        <v>0</v>
      </c>
      <c r="KD71" s="5" t="s">
        <v>1237</v>
      </c>
      <c r="KF71" s="5" t="s">
        <v>1238</v>
      </c>
      <c r="KG71" s="5" t="s">
        <v>525</v>
      </c>
      <c r="KH71" s="5" t="s">
        <v>320</v>
      </c>
      <c r="KI71" s="5">
        <v>4</v>
      </c>
      <c r="KL71" s="5">
        <v>1</v>
      </c>
      <c r="KM71" s="5">
        <v>1</v>
      </c>
      <c r="KP71" s="5">
        <v>2</v>
      </c>
      <c r="KW71" s="5" t="s">
        <v>321</v>
      </c>
      <c r="LB71" s="5">
        <v>1</v>
      </c>
      <c r="LC71" s="5" t="s">
        <v>318</v>
      </c>
      <c r="LD71" s="5" t="s">
        <v>322</v>
      </c>
      <c r="LE71" s="5">
        <v>0</v>
      </c>
      <c r="LF71" s="5">
        <v>1</v>
      </c>
      <c r="LG71" s="5">
        <v>1</v>
      </c>
    </row>
    <row r="72" spans="1:319" x14ac:dyDescent="0.2">
      <c r="A72" s="5" t="s">
        <v>528</v>
      </c>
      <c r="B72" s="73" t="s">
        <v>547</v>
      </c>
      <c r="C72" s="5" t="s">
        <v>529</v>
      </c>
      <c r="D72" s="5" t="s">
        <v>364</v>
      </c>
      <c r="E72" s="5">
        <v>94</v>
      </c>
      <c r="F72" s="73" t="s">
        <v>1052</v>
      </c>
      <c r="G72" s="29">
        <v>14247263.744406</v>
      </c>
      <c r="H72" s="29">
        <v>8736096.6272518896</v>
      </c>
      <c r="I72" s="74">
        <v>14247263.744406</v>
      </c>
      <c r="J72" s="77">
        <v>44647.791666666664</v>
      </c>
      <c r="K72" s="29">
        <v>14247263.744406</v>
      </c>
      <c r="L72" s="5" t="s">
        <v>462</v>
      </c>
      <c r="M72" s="5">
        <v>1</v>
      </c>
      <c r="N72" s="5" t="s">
        <v>530</v>
      </c>
      <c r="O72" s="5" t="s">
        <v>530</v>
      </c>
      <c r="R72" s="5">
        <v>1911</v>
      </c>
      <c r="S72" s="5">
        <v>238</v>
      </c>
      <c r="U72" s="5">
        <v>0</v>
      </c>
      <c r="V72" s="5">
        <v>60.686101198196397</v>
      </c>
      <c r="W72" s="5">
        <v>0</v>
      </c>
      <c r="X72" s="5" t="s">
        <v>1233</v>
      </c>
      <c r="AG72" s="5">
        <v>0</v>
      </c>
      <c r="AH72" s="5">
        <v>0</v>
      </c>
      <c r="AL72" s="5">
        <v>1</v>
      </c>
      <c r="AM72" s="5">
        <v>5</v>
      </c>
      <c r="AU72" s="5">
        <v>12897</v>
      </c>
      <c r="AV72" s="5" t="b">
        <v>1</v>
      </c>
      <c r="AW72" s="5">
        <v>0</v>
      </c>
      <c r="AY72" s="5">
        <v>14247263.744406</v>
      </c>
      <c r="BA72" s="5">
        <v>14247263.744406</v>
      </c>
      <c r="BB72" s="5">
        <v>0</v>
      </c>
      <c r="BC72" s="5">
        <v>0.232700065793668</v>
      </c>
      <c r="BD72" s="5">
        <v>16054057.776895</v>
      </c>
      <c r="BE72" s="5">
        <v>1806787.8740282301</v>
      </c>
      <c r="BF72" s="5">
        <v>5.8717677847519303</v>
      </c>
      <c r="BG72" s="5">
        <v>5.3992884330002697E-2</v>
      </c>
      <c r="BH72" s="5">
        <v>0</v>
      </c>
      <c r="BI72" s="5">
        <v>36</v>
      </c>
      <c r="BJ72" s="5">
        <v>139</v>
      </c>
      <c r="BK72" s="5">
        <v>331</v>
      </c>
      <c r="BL72" s="5">
        <v>872</v>
      </c>
      <c r="BM72" s="5">
        <v>0</v>
      </c>
      <c r="BN72" s="5">
        <v>3</v>
      </c>
      <c r="BO72" s="5">
        <v>0</v>
      </c>
      <c r="BP72" s="5">
        <v>14721</v>
      </c>
      <c r="BQ72" s="5">
        <v>0</v>
      </c>
      <c r="BR72" s="5">
        <v>0</v>
      </c>
      <c r="BS72" s="5">
        <v>0</v>
      </c>
      <c r="BT72" s="5">
        <v>8652</v>
      </c>
      <c r="BU72" s="5">
        <v>3837</v>
      </c>
      <c r="BV72" s="5">
        <v>61404</v>
      </c>
      <c r="BW72" s="5">
        <v>8692</v>
      </c>
      <c r="BX72" s="5">
        <v>126854</v>
      </c>
      <c r="BY72" s="5">
        <v>0</v>
      </c>
      <c r="BZ72" s="5">
        <v>714</v>
      </c>
      <c r="CA72" s="5">
        <v>1</v>
      </c>
      <c r="CB72" s="5">
        <v>3503375</v>
      </c>
      <c r="CC72" s="5">
        <v>0</v>
      </c>
      <c r="CD72" s="5">
        <v>0</v>
      </c>
      <c r="CE72" s="5">
        <v>0</v>
      </c>
      <c r="CF72" s="5">
        <v>2059176</v>
      </c>
      <c r="CG72" s="5">
        <v>367</v>
      </c>
      <c r="CH72" s="5">
        <v>0</v>
      </c>
      <c r="CI72" s="5">
        <v>0</v>
      </c>
      <c r="CJ72" s="5">
        <v>12529</v>
      </c>
      <c r="CK72" s="5">
        <v>1</v>
      </c>
      <c r="CL72" s="5">
        <v>0</v>
      </c>
      <c r="CM72" s="5">
        <v>367</v>
      </c>
      <c r="CN72" s="5">
        <v>12530</v>
      </c>
      <c r="CO72" s="5" t="s">
        <v>915</v>
      </c>
      <c r="CP72" s="5">
        <v>14245060.6596504</v>
      </c>
      <c r="CQ72" s="5">
        <v>7099957.6566715604</v>
      </c>
      <c r="CR72" s="5">
        <v>7147306.0877344804</v>
      </c>
      <c r="CS72" s="5">
        <v>0</v>
      </c>
      <c r="CT72" s="5">
        <v>0</v>
      </c>
      <c r="CU72" s="5">
        <v>0.154971632636203</v>
      </c>
      <c r="CV72" s="5">
        <v>7.7728433157464999E-2</v>
      </c>
      <c r="CW72" s="5">
        <v>7.3918207730859997E-2</v>
      </c>
      <c r="CX72" s="5">
        <v>3.0059581794159299E-2</v>
      </c>
      <c r="CY72" s="5">
        <v>0.103977789525019</v>
      </c>
      <c r="CZ72" s="5">
        <v>8.1053424905343494E-2</v>
      </c>
      <c r="DA72" s="5">
        <v>4.7668851363305599E-2</v>
      </c>
      <c r="DB72" s="5">
        <v>0.12872227626864899</v>
      </c>
      <c r="DC72" s="5">
        <v>8027043.7548065698</v>
      </c>
      <c r="DD72" s="5">
        <v>8027014.0220884504</v>
      </c>
      <c r="DE72" s="5">
        <v>927085.94174961001</v>
      </c>
      <c r="DF72" s="5">
        <v>879701.93227862695</v>
      </c>
      <c r="DG72" s="5">
        <v>175023.05384599901</v>
      </c>
      <c r="DH72" s="5">
        <v>179169.938124126</v>
      </c>
      <c r="DI72" s="5">
        <v>354192.99197012599</v>
      </c>
      <c r="DJ72" s="5">
        <v>718962.88790361094</v>
      </c>
      <c r="DK72" s="5">
        <v>696879.89331416402</v>
      </c>
      <c r="DL72" s="5">
        <v>1415842.78121777</v>
      </c>
      <c r="DM72" s="5">
        <v>0</v>
      </c>
      <c r="DN72" s="5">
        <v>0</v>
      </c>
      <c r="DO72" s="5">
        <v>0</v>
      </c>
      <c r="DP72" s="5">
        <v>33100</v>
      </c>
      <c r="DQ72" s="5">
        <v>3652.1008403361302</v>
      </c>
      <c r="DR72" s="5">
        <v>36752.100840336097</v>
      </c>
      <c r="DS72" s="5">
        <v>0</v>
      </c>
      <c r="DT72" s="5">
        <v>5.8717677847519303</v>
      </c>
      <c r="DU72" s="5">
        <v>5.4515997175250401</v>
      </c>
      <c r="DV72" s="5">
        <v>0</v>
      </c>
      <c r="DW72" s="5">
        <v>5.4515997175250401</v>
      </c>
      <c r="DX72" s="5">
        <v>0</v>
      </c>
      <c r="DY72" s="5">
        <v>0.42016806722688999</v>
      </c>
      <c r="DZ72" s="5">
        <v>0.42016806722688999</v>
      </c>
      <c r="EA72" s="5">
        <v>1.41376318793806E-3</v>
      </c>
      <c r="EB72" s="5">
        <v>5.2579121142064603E-2</v>
      </c>
      <c r="EC72" s="5">
        <v>1.41376318793806E-3</v>
      </c>
      <c r="ED72" s="5">
        <v>5.2579121142064603E-2</v>
      </c>
      <c r="EE72" s="5">
        <v>5.3992884330002697E-2</v>
      </c>
      <c r="EF72" s="5">
        <v>0</v>
      </c>
      <c r="EG72" s="5">
        <v>0</v>
      </c>
      <c r="EH72" s="5">
        <v>0</v>
      </c>
      <c r="EI72" s="5">
        <v>0</v>
      </c>
      <c r="EJ72" s="5">
        <v>0</v>
      </c>
      <c r="EK72" s="5">
        <v>0.98725523358412404</v>
      </c>
      <c r="EL72" s="5">
        <v>0.11152173058793401</v>
      </c>
      <c r="EM72" s="71">
        <v>9.9998157800928995E-5</v>
      </c>
      <c r="EN72" s="5">
        <v>0</v>
      </c>
      <c r="EO72" s="71">
        <v>2.4841645064583101E-15</v>
      </c>
      <c r="EP72" s="5">
        <v>8.9858048520029001</v>
      </c>
      <c r="EQ72" s="71">
        <v>9.9937131443184003E-5</v>
      </c>
      <c r="ER72" s="71">
        <v>9.9720023459950305E-5</v>
      </c>
      <c r="ES72" s="5">
        <v>0</v>
      </c>
      <c r="ET72" s="5">
        <v>7.8648999999999996</v>
      </c>
      <c r="EU72" s="71">
        <v>9.9989024069213603E-5</v>
      </c>
      <c r="EV72" s="5">
        <v>0</v>
      </c>
      <c r="EW72" s="5">
        <v>0</v>
      </c>
      <c r="EX72" s="71">
        <v>9.9997093015779999E-5</v>
      </c>
      <c r="EY72" s="5">
        <v>7.0371210671545503</v>
      </c>
      <c r="EZ72" s="5">
        <v>0</v>
      </c>
      <c r="FA72" s="5">
        <v>0</v>
      </c>
      <c r="FB72" s="5">
        <v>0</v>
      </c>
      <c r="FC72" s="5">
        <v>0</v>
      </c>
      <c r="FD72" s="71">
        <v>4.8560450019614898E-8</v>
      </c>
      <c r="FE72" s="71">
        <v>4.8560450019614898E-8</v>
      </c>
      <c r="FF72" s="71">
        <v>1.5514896034574101E-9</v>
      </c>
      <c r="FG72" s="71">
        <v>4.8560450019614898E-8</v>
      </c>
      <c r="FH72" s="71">
        <v>1.5499804561364101E-8</v>
      </c>
      <c r="FI72" s="71">
        <v>1.4858346886192899E-8</v>
      </c>
      <c r="FJ72" s="71">
        <v>1.5499804561364101E-8</v>
      </c>
      <c r="FK72" s="5">
        <v>0</v>
      </c>
      <c r="FL72" s="71">
        <v>7.2505797188426805E-7</v>
      </c>
      <c r="FM72" s="71">
        <v>-8.3588450801715002E-7</v>
      </c>
      <c r="FN72" s="71">
        <v>6.83802407134652E-8</v>
      </c>
      <c r="FO72" s="71">
        <v>9.0426474873061504E-7</v>
      </c>
      <c r="FP72" s="71">
        <v>2.20747459908632E-7</v>
      </c>
      <c r="FQ72" s="71">
        <v>5.5388475038355797E-7</v>
      </c>
      <c r="FR72" s="71">
        <v>3.3313729047492602E-7</v>
      </c>
      <c r="FS72" s="5">
        <v>2.5</v>
      </c>
      <c r="FT72" s="5">
        <v>0.45378560551852498</v>
      </c>
      <c r="FU72" s="5">
        <v>0.11874999999999999</v>
      </c>
      <c r="FV72" s="5">
        <v>0.98725523358412404</v>
      </c>
      <c r="FW72" s="5">
        <v>0.11152173058793401</v>
      </c>
      <c r="FX72" s="71">
        <v>9.9999514150406199E-5</v>
      </c>
      <c r="FY72" s="5">
        <v>0</v>
      </c>
      <c r="FZ72" s="5">
        <v>6.3337335758614497</v>
      </c>
      <c r="GA72" s="5">
        <v>0.109886210826353</v>
      </c>
      <c r="GB72" s="71">
        <v>9.9999514150406199E-5</v>
      </c>
      <c r="GC72" s="5">
        <v>0</v>
      </c>
      <c r="GD72" s="71">
        <v>8.26755833495372E-15</v>
      </c>
      <c r="GE72" s="5">
        <v>4.8368607648655697</v>
      </c>
      <c r="GF72" s="71">
        <v>9.9983771240208505E-5</v>
      </c>
      <c r="GG72" s="71">
        <v>9.9986944946811596E-5</v>
      </c>
      <c r="GH72" s="5">
        <v>0</v>
      </c>
      <c r="GI72" s="5">
        <v>4.5537271376332198</v>
      </c>
      <c r="GJ72" s="71">
        <v>9.9989897797608807E-5</v>
      </c>
      <c r="GK72" s="5">
        <v>0</v>
      </c>
      <c r="GL72" s="5">
        <v>0</v>
      </c>
      <c r="GM72" s="71">
        <v>9.9994638612432797E-5</v>
      </c>
      <c r="GN72" s="5">
        <v>3.8032624377693298</v>
      </c>
      <c r="GO72" s="5">
        <v>0</v>
      </c>
      <c r="GP72" s="71">
        <v>9.9998118558985993E-5</v>
      </c>
      <c r="GQ72" s="5">
        <v>0</v>
      </c>
      <c r="GR72" s="5">
        <v>0</v>
      </c>
      <c r="GS72" s="71">
        <v>2.6336528846648801E-7</v>
      </c>
      <c r="GT72" s="71">
        <v>2.6336528846648801E-7</v>
      </c>
      <c r="GU72" s="71">
        <v>6.0611955454703498E-9</v>
      </c>
      <c r="GV72" s="71">
        <v>2.6336528846648801E-7</v>
      </c>
      <c r="GW72" s="71">
        <v>1.96836539068101E-7</v>
      </c>
      <c r="GX72" s="71">
        <v>6.6930290643085702E-8</v>
      </c>
      <c r="GY72" s="71">
        <v>1.96836539068101E-7</v>
      </c>
      <c r="GZ72" s="5">
        <v>0.43670089974457199</v>
      </c>
      <c r="HA72" s="5">
        <v>5.7456646213060996E-3</v>
      </c>
      <c r="HB72" s="71">
        <v>-4.35565291219879E-7</v>
      </c>
      <c r="HC72" s="71">
        <v>6.8231606626903099E-8</v>
      </c>
      <c r="HD72" s="71">
        <v>5.0379689784678203E-7</v>
      </c>
      <c r="HE72" s="71">
        <v>-1.9249557266584899E-7</v>
      </c>
      <c r="HF72" s="71">
        <v>8.4110425864880299E-8</v>
      </c>
      <c r="HG72" s="71">
        <v>2.7660599853072901E-7</v>
      </c>
      <c r="HH72" s="5">
        <v>1.5</v>
      </c>
      <c r="HI72" s="5">
        <v>6.9813170079773196E-2</v>
      </c>
      <c r="HJ72" s="5">
        <v>2.4999999999999901E-2</v>
      </c>
      <c r="HK72" s="71">
        <v>8.26755833495372E-15</v>
      </c>
      <c r="HL72" s="5">
        <v>8.9858048520029001</v>
      </c>
      <c r="HM72" s="71">
        <v>9.9983771240208505E-5</v>
      </c>
      <c r="HN72" s="71">
        <v>9.9986944946811596E-5</v>
      </c>
      <c r="HO72" s="5">
        <v>0</v>
      </c>
      <c r="HP72" s="5">
        <v>7.8648999999999996</v>
      </c>
      <c r="HQ72" s="71">
        <v>9.9989897797608807E-5</v>
      </c>
      <c r="HR72" s="5">
        <v>0</v>
      </c>
      <c r="HS72" s="5">
        <v>0</v>
      </c>
      <c r="HT72" s="71">
        <v>9.9997093015779999E-5</v>
      </c>
      <c r="HU72" s="5">
        <v>7.0371210671545503</v>
      </c>
      <c r="HV72" s="5">
        <v>0</v>
      </c>
      <c r="HW72" s="71">
        <v>9.9998118558985993E-5</v>
      </c>
      <c r="HX72" s="5">
        <v>0</v>
      </c>
      <c r="HY72" s="5">
        <v>0</v>
      </c>
      <c r="HZ72" s="71">
        <v>2.6336528846648801E-7</v>
      </c>
      <c r="IA72" s="71">
        <v>2.6336528846648801E-7</v>
      </c>
      <c r="IB72" s="71">
        <v>6.0611955454703498E-9</v>
      </c>
      <c r="IC72" s="71">
        <v>2.6336528846648801E-7</v>
      </c>
      <c r="ID72" s="71">
        <v>1.96836539068101E-7</v>
      </c>
      <c r="IE72" s="71">
        <v>6.6930290643085702E-8</v>
      </c>
      <c r="IF72" s="71">
        <v>1.96836539068101E-7</v>
      </c>
      <c r="IG72" s="5">
        <v>0.43670089974457199</v>
      </c>
      <c r="IH72" s="5">
        <v>5.7456646213060996E-3</v>
      </c>
      <c r="II72" s="5">
        <v>23378</v>
      </c>
      <c r="IJ72" s="5">
        <v>16789</v>
      </c>
      <c r="IK72" s="5">
        <v>238</v>
      </c>
      <c r="IL72" s="5">
        <v>223</v>
      </c>
      <c r="IM72" s="5">
        <v>15</v>
      </c>
      <c r="IN72" s="5">
        <v>223</v>
      </c>
      <c r="IO72" s="5">
        <v>0</v>
      </c>
      <c r="IP72" s="5">
        <v>7</v>
      </c>
      <c r="IQ72" s="5">
        <v>1209</v>
      </c>
      <c r="IR72" s="5">
        <v>14724</v>
      </c>
      <c r="IS72" s="5">
        <v>7846</v>
      </c>
      <c r="IT72" s="5">
        <v>1730</v>
      </c>
      <c r="IU72" s="5">
        <v>1723</v>
      </c>
      <c r="IV72" s="5">
        <v>8654</v>
      </c>
      <c r="IW72" s="5">
        <v>7655</v>
      </c>
      <c r="IX72" s="5">
        <v>2</v>
      </c>
      <c r="IY72" s="5">
        <v>2</v>
      </c>
      <c r="IZ72" s="5">
        <v>997</v>
      </c>
      <c r="JA72" s="5">
        <v>1.2331158544795599E-2</v>
      </c>
      <c r="JB72" s="5">
        <v>1.44776663001895E-2</v>
      </c>
      <c r="JC72" s="5">
        <v>1.2331158544795599E-2</v>
      </c>
      <c r="JD72" s="5">
        <v>1.2330911144562799E-2</v>
      </c>
      <c r="JE72" s="5">
        <v>1.44776663001895E-2</v>
      </c>
      <c r="JF72" s="5">
        <v>1.44029667245515E-2</v>
      </c>
      <c r="JG72" s="5">
        <v>0</v>
      </c>
      <c r="JH72" s="5">
        <v>0</v>
      </c>
      <c r="JI72" s="5">
        <v>0</v>
      </c>
      <c r="JJ72" s="5">
        <v>0</v>
      </c>
      <c r="JK72" s="5">
        <v>0</v>
      </c>
      <c r="JL72" s="5">
        <v>0</v>
      </c>
      <c r="JM72" s="5">
        <v>6.6152045787750602</v>
      </c>
      <c r="JN72" s="5">
        <v>6.6161691801606404</v>
      </c>
      <c r="JO72" s="5">
        <v>2.30080361793217</v>
      </c>
      <c r="JP72" s="5">
        <v>2.30077665487544</v>
      </c>
      <c r="JQ72" s="71">
        <v>-1.27144979923703E-6</v>
      </c>
      <c r="JR72" s="71">
        <v>1.3661184734036799E-7</v>
      </c>
      <c r="JS72" s="71">
        <v>1.4080616465773901E-6</v>
      </c>
      <c r="JT72" s="71">
        <v>2.8251887242783301E-8</v>
      </c>
      <c r="JU72" s="71">
        <v>6.3799517624843799E-7</v>
      </c>
      <c r="JV72" s="71">
        <v>6.0974328900565498E-7</v>
      </c>
      <c r="JW72" s="5">
        <v>2.5</v>
      </c>
      <c r="JX72" s="5">
        <v>7138443.0483006397</v>
      </c>
      <c r="JY72" s="5">
        <v>14238400.7049722</v>
      </c>
      <c r="JZ72" s="5">
        <v>0.45378560551852498</v>
      </c>
      <c r="KA72" s="5">
        <v>0.11874999999999999</v>
      </c>
      <c r="KB72" s="5" t="s">
        <v>318</v>
      </c>
      <c r="KC72" s="5">
        <v>0</v>
      </c>
      <c r="KD72" s="5" t="s">
        <v>1234</v>
      </c>
      <c r="KF72" s="5" t="s">
        <v>1235</v>
      </c>
      <c r="KG72" s="5" t="s">
        <v>525</v>
      </c>
      <c r="KH72" s="5" t="s">
        <v>320</v>
      </c>
      <c r="KI72" s="5">
        <v>4</v>
      </c>
      <c r="KL72" s="5">
        <v>1</v>
      </c>
      <c r="KM72" s="5">
        <v>1</v>
      </c>
      <c r="KP72" s="5">
        <v>2</v>
      </c>
      <c r="KW72" s="5" t="s">
        <v>321</v>
      </c>
      <c r="LB72" s="5">
        <v>1</v>
      </c>
      <c r="LC72" s="5" t="s">
        <v>318</v>
      </c>
      <c r="LD72" s="5" t="s">
        <v>322</v>
      </c>
      <c r="LE72" s="5">
        <v>0</v>
      </c>
      <c r="LF72" s="5">
        <v>1</v>
      </c>
      <c r="LG72" s="5">
        <v>1</v>
      </c>
    </row>
    <row r="73" spans="1:319" x14ac:dyDescent="0.2">
      <c r="A73" s="5" t="s">
        <v>528</v>
      </c>
      <c r="B73" s="73" t="s">
        <v>547</v>
      </c>
      <c r="C73" s="5" t="s">
        <v>529</v>
      </c>
      <c r="D73" s="5" t="s">
        <v>364</v>
      </c>
      <c r="E73" s="5">
        <v>106</v>
      </c>
      <c r="F73" s="73" t="s">
        <v>1053</v>
      </c>
      <c r="G73" s="29">
        <v>14150735.4996011</v>
      </c>
      <c r="H73" s="29">
        <v>8664843.9996459093</v>
      </c>
      <c r="I73" s="74">
        <v>14150735.4996011</v>
      </c>
      <c r="J73" s="77">
        <v>44648.337500000001</v>
      </c>
      <c r="K73" s="29">
        <v>14150735.4996011</v>
      </c>
      <c r="L73" s="5" t="s">
        <v>462</v>
      </c>
      <c r="M73" s="5">
        <v>1</v>
      </c>
      <c r="N73" s="5" t="s">
        <v>530</v>
      </c>
      <c r="O73" s="5" t="s">
        <v>530</v>
      </c>
      <c r="R73" s="5">
        <v>1911</v>
      </c>
      <c r="S73" s="5">
        <v>238</v>
      </c>
      <c r="U73" s="5">
        <v>0</v>
      </c>
      <c r="V73" s="5">
        <v>56.5935506820678</v>
      </c>
      <c r="W73" s="5">
        <v>0</v>
      </c>
      <c r="X73" s="5" t="s">
        <v>1227</v>
      </c>
      <c r="AG73" s="5">
        <v>0</v>
      </c>
      <c r="AH73" s="5">
        <v>0</v>
      </c>
      <c r="AL73" s="5">
        <v>1</v>
      </c>
      <c r="AM73" s="5">
        <v>6</v>
      </c>
      <c r="AU73" s="5">
        <v>5113</v>
      </c>
      <c r="AV73" s="5" t="b">
        <v>1</v>
      </c>
      <c r="AW73" s="5">
        <v>0</v>
      </c>
      <c r="AY73" s="5">
        <v>14150735.4996011</v>
      </c>
      <c r="BA73" s="5">
        <v>14150735.4996011</v>
      </c>
      <c r="BB73" s="5">
        <v>0</v>
      </c>
      <c r="BC73" s="5">
        <v>0.225280962566763</v>
      </c>
      <c r="BD73" s="5">
        <v>16035449.9753733</v>
      </c>
      <c r="BE73" s="5">
        <v>1884493.51196855</v>
      </c>
      <c r="BF73" s="5">
        <v>220.683125558889</v>
      </c>
      <c r="BG73" s="5">
        <v>5.5397136690061202E-2</v>
      </c>
      <c r="BH73" s="5">
        <v>0</v>
      </c>
      <c r="BI73" s="5">
        <v>36</v>
      </c>
      <c r="BJ73" s="5">
        <v>145</v>
      </c>
      <c r="BK73" s="5">
        <v>320</v>
      </c>
      <c r="BL73" s="5">
        <v>862</v>
      </c>
      <c r="BM73" s="5">
        <v>0</v>
      </c>
      <c r="BN73" s="5">
        <v>1</v>
      </c>
      <c r="BO73" s="5">
        <v>0</v>
      </c>
      <c r="BP73" s="5">
        <v>14723</v>
      </c>
      <c r="BQ73" s="5">
        <v>0</v>
      </c>
      <c r="BR73" s="5">
        <v>0</v>
      </c>
      <c r="BS73" s="5">
        <v>0</v>
      </c>
      <c r="BT73" s="5">
        <v>8652</v>
      </c>
      <c r="BU73" s="5">
        <v>140</v>
      </c>
      <c r="BV73" s="5">
        <v>61404</v>
      </c>
      <c r="BW73" s="5">
        <v>4616</v>
      </c>
      <c r="BX73" s="5">
        <v>126616</v>
      </c>
      <c r="BY73" s="5">
        <v>0</v>
      </c>
      <c r="BZ73" s="5">
        <v>238</v>
      </c>
      <c r="CA73" s="5">
        <v>1</v>
      </c>
      <c r="CB73" s="5">
        <v>3503851</v>
      </c>
      <c r="CC73" s="5">
        <v>0</v>
      </c>
      <c r="CD73" s="5">
        <v>0</v>
      </c>
      <c r="CE73" s="5">
        <v>0</v>
      </c>
      <c r="CF73" s="5">
        <v>2059176</v>
      </c>
      <c r="CG73" s="5">
        <v>356</v>
      </c>
      <c r="CH73" s="5">
        <v>0</v>
      </c>
      <c r="CI73" s="5">
        <v>0</v>
      </c>
      <c r="CJ73" s="5">
        <v>4756</v>
      </c>
      <c r="CK73" s="5">
        <v>1</v>
      </c>
      <c r="CL73" s="5">
        <v>0</v>
      </c>
      <c r="CM73" s="5">
        <v>356</v>
      </c>
      <c r="CN73" s="5">
        <v>4757</v>
      </c>
      <c r="CO73" s="5" t="s">
        <v>919</v>
      </c>
      <c r="CP73" s="5">
        <v>14147751.032164101</v>
      </c>
      <c r="CQ73" s="5">
        <v>7049226.4155160701</v>
      </c>
      <c r="CR73" s="5">
        <v>7101509.0840851003</v>
      </c>
      <c r="CS73" s="5">
        <v>0</v>
      </c>
      <c r="CT73" s="5">
        <v>0</v>
      </c>
      <c r="CU73" s="5">
        <v>0.20142131550312301</v>
      </c>
      <c r="CV73" s="5">
        <v>2.3859647063640601E-2</v>
      </c>
      <c r="CW73" s="5">
        <v>9.7204772170606496E-2</v>
      </c>
      <c r="CX73" s="5">
        <v>8.6580754225976005E-3</v>
      </c>
      <c r="CY73" s="5">
        <v>0.105862847593204</v>
      </c>
      <c r="CZ73" s="5">
        <v>0.104216543332516</v>
      </c>
      <c r="DA73" s="5">
        <v>1.5201571641043E-2</v>
      </c>
      <c r="DB73" s="5">
        <v>0.119418114973559</v>
      </c>
      <c r="DC73" s="5">
        <v>8017325.6383978203</v>
      </c>
      <c r="DD73" s="5">
        <v>8018124.3369755698</v>
      </c>
      <c r="DE73" s="5">
        <v>968099.01974858297</v>
      </c>
      <c r="DF73" s="5">
        <v>916394.49221997499</v>
      </c>
      <c r="DG73" s="5">
        <v>218177.79076165301</v>
      </c>
      <c r="DH73" s="5">
        <v>211422.42378273301</v>
      </c>
      <c r="DI73" s="5">
        <v>429600.21454438602</v>
      </c>
      <c r="DJ73" s="5">
        <v>717921.22898692999</v>
      </c>
      <c r="DK73" s="5">
        <v>703032.57263892295</v>
      </c>
      <c r="DL73" s="5">
        <v>1420953.8016258499</v>
      </c>
      <c r="DM73" s="5">
        <v>0</v>
      </c>
      <c r="DN73" s="5">
        <v>0</v>
      </c>
      <c r="DO73" s="5">
        <v>0</v>
      </c>
      <c r="DP73" s="5">
        <v>32000</v>
      </c>
      <c r="DQ73" s="5">
        <v>1939.4957983193201</v>
      </c>
      <c r="DR73" s="5">
        <v>33939.495798319302</v>
      </c>
      <c r="DS73" s="5">
        <v>3.6634807493534499E-4</v>
      </c>
      <c r="DT73" s="5">
        <v>220.682759210814</v>
      </c>
      <c r="DU73" s="5">
        <v>220.26295749166201</v>
      </c>
      <c r="DV73" s="5">
        <v>3.6634807493534499E-4</v>
      </c>
      <c r="DW73" s="5">
        <v>220.262591143587</v>
      </c>
      <c r="DX73" s="5">
        <v>0</v>
      </c>
      <c r="DY73" s="5">
        <v>0.42016806722688999</v>
      </c>
      <c r="DZ73" s="5">
        <v>0.42016806722688999</v>
      </c>
      <c r="EA73" s="5">
        <v>1.34550199024877E-3</v>
      </c>
      <c r="EB73" s="5">
        <v>5.4051634699812397E-2</v>
      </c>
      <c r="EC73" s="5">
        <v>1.34550199024877E-3</v>
      </c>
      <c r="ED73" s="5">
        <v>5.4051634699812397E-2</v>
      </c>
      <c r="EE73" s="5">
        <v>5.5397136690061202E-2</v>
      </c>
      <c r="EF73" s="5">
        <v>0</v>
      </c>
      <c r="EG73" s="5">
        <v>0</v>
      </c>
      <c r="EH73" s="5">
        <v>0</v>
      </c>
      <c r="EI73" s="5">
        <v>0</v>
      </c>
      <c r="EJ73" s="5">
        <v>0</v>
      </c>
      <c r="EK73" s="5">
        <v>1.06097317794283</v>
      </c>
      <c r="EL73" s="5">
        <v>0.118589398786387</v>
      </c>
      <c r="EM73" s="71">
        <v>9.9998555462166294E-5</v>
      </c>
      <c r="EN73" s="5">
        <v>0</v>
      </c>
      <c r="EO73" s="71">
        <v>2.1879071798530898E-15</v>
      </c>
      <c r="EP73" s="5">
        <v>8.9023228665764602</v>
      </c>
      <c r="EQ73" s="71">
        <v>9.9944039041455199E-5</v>
      </c>
      <c r="ER73" s="71">
        <v>9.9933165633947496E-5</v>
      </c>
      <c r="ES73" s="5">
        <v>0</v>
      </c>
      <c r="ET73" s="5">
        <v>7.452</v>
      </c>
      <c r="EU73" s="71">
        <v>9.9991667667415006E-5</v>
      </c>
      <c r="EV73" s="5">
        <v>0</v>
      </c>
      <c r="EW73" s="5">
        <v>0</v>
      </c>
      <c r="EX73" s="71">
        <v>9.9996846017580396E-5</v>
      </c>
      <c r="EY73" s="5">
        <v>6.9752249560375601</v>
      </c>
      <c r="EZ73" s="5">
        <v>0</v>
      </c>
      <c r="FA73" s="5">
        <v>0</v>
      </c>
      <c r="FB73" s="5">
        <v>0</v>
      </c>
      <c r="FC73" s="5">
        <v>0</v>
      </c>
      <c r="FD73" s="71">
        <v>2.7449244561356099E-8</v>
      </c>
      <c r="FE73" s="71">
        <v>2.7449244561356099E-8</v>
      </c>
      <c r="FF73" s="71">
        <v>3.5059954939242702E-9</v>
      </c>
      <c r="FG73" s="71">
        <v>2.7449244561356099E-8</v>
      </c>
      <c r="FH73" s="71">
        <v>2.54084439599289E-8</v>
      </c>
      <c r="FI73" s="71">
        <v>1.83977946627278E-8</v>
      </c>
      <c r="FJ73" s="71">
        <v>2.54084439599289E-8</v>
      </c>
      <c r="FK73" s="71">
        <v>8.7923889680041601E-7</v>
      </c>
      <c r="FL73" s="71">
        <v>7.4697091090314405E-7</v>
      </c>
      <c r="FM73" s="71">
        <v>-1.08875872671622E-6</v>
      </c>
      <c r="FN73" s="71">
        <v>8.0922397844028706E-8</v>
      </c>
      <c r="FO73" s="71">
        <v>1.16968112456025E-6</v>
      </c>
      <c r="FP73" s="71">
        <v>-1.8947726032180599E-7</v>
      </c>
      <c r="FQ73" s="71">
        <v>4.8849233578660001E-7</v>
      </c>
      <c r="FR73" s="71">
        <v>6.7796959610840597E-7</v>
      </c>
      <c r="FS73" s="5">
        <v>2.75</v>
      </c>
      <c r="FT73" s="5">
        <v>3.4906585039886501E-2</v>
      </c>
      <c r="FU73" s="5">
        <v>0.11874999999999999</v>
      </c>
      <c r="FV73" s="5">
        <v>1.06097317794283</v>
      </c>
      <c r="FW73" s="5">
        <v>0.118589398786387</v>
      </c>
      <c r="FX73" s="71">
        <v>9.9999315280152601E-5</v>
      </c>
      <c r="FY73" s="5">
        <v>0</v>
      </c>
      <c r="FZ73" s="5">
        <v>6.4098759874065001</v>
      </c>
      <c r="GA73" s="5">
        <v>0.12235699994728499</v>
      </c>
      <c r="GB73" s="71">
        <v>9.9999315280152601E-5</v>
      </c>
      <c r="GC73" s="5">
        <v>0</v>
      </c>
      <c r="GD73" s="71">
        <v>2.72602009117353E-15</v>
      </c>
      <c r="GE73" s="5">
        <v>4.76843314398364</v>
      </c>
      <c r="GF73" s="71">
        <v>9.9980843415670097E-5</v>
      </c>
      <c r="GG73" s="71">
        <v>9.9995853049011902E-5</v>
      </c>
      <c r="GH73" s="5">
        <v>0</v>
      </c>
      <c r="GI73" s="5">
        <v>5.20037048477481</v>
      </c>
      <c r="GJ73" s="71">
        <v>9.9989458984067707E-5</v>
      </c>
      <c r="GK73" s="5">
        <v>0</v>
      </c>
      <c r="GL73" s="5">
        <v>0</v>
      </c>
      <c r="GM73" s="71">
        <v>9.9994354980537103E-5</v>
      </c>
      <c r="GN73" s="5">
        <v>4.0740760075385198</v>
      </c>
      <c r="GO73" s="5">
        <v>0</v>
      </c>
      <c r="GP73" s="71">
        <v>9.9993374597928593E-5</v>
      </c>
      <c r="GQ73" s="5">
        <v>0</v>
      </c>
      <c r="GR73" s="5">
        <v>0</v>
      </c>
      <c r="GS73" s="71">
        <v>1.5052849222652E-7</v>
      </c>
      <c r="GT73" s="71">
        <v>1.5052849222652E-7</v>
      </c>
      <c r="GU73" s="71">
        <v>2.7613570097173499E-8</v>
      </c>
      <c r="GV73" s="71">
        <v>1.5052849222652E-7</v>
      </c>
      <c r="GW73" s="71">
        <v>2.3513408109465599E-8</v>
      </c>
      <c r="GX73" s="71">
        <v>2.3513408109465599E-8</v>
      </c>
      <c r="GY73" s="71">
        <v>2.2126709353642499E-8</v>
      </c>
      <c r="GZ73" s="5">
        <v>0.86600072912977599</v>
      </c>
      <c r="HA73" s="5">
        <v>7.4565199552147901E-3</v>
      </c>
      <c r="HB73" s="71">
        <v>-5.68154200464887E-8</v>
      </c>
      <c r="HC73" s="71">
        <v>6.28020846621925E-8</v>
      </c>
      <c r="HD73" s="71">
        <v>1.19617504708681E-7</v>
      </c>
      <c r="HE73" s="71">
        <v>-6.55284869557108E-8</v>
      </c>
      <c r="HF73" s="71">
        <v>1.91844168523715E-8</v>
      </c>
      <c r="HG73" s="71">
        <v>8.47129038080823E-8</v>
      </c>
      <c r="HH73" s="5">
        <v>1.5</v>
      </c>
      <c r="HI73" s="5">
        <v>6.9813170079773196E-2</v>
      </c>
      <c r="HJ73" s="5">
        <v>2.4999999999999901E-2</v>
      </c>
      <c r="HK73" s="71">
        <v>2.72602009117353E-15</v>
      </c>
      <c r="HL73" s="5">
        <v>8.9023228665764602</v>
      </c>
      <c r="HM73" s="71">
        <v>9.9980843415670097E-5</v>
      </c>
      <c r="HN73" s="71">
        <v>9.9995853049011902E-5</v>
      </c>
      <c r="HO73" s="5">
        <v>0</v>
      </c>
      <c r="HP73" s="5">
        <v>7.452</v>
      </c>
      <c r="HQ73" s="71">
        <v>9.9991667667415006E-5</v>
      </c>
      <c r="HR73" s="5">
        <v>0</v>
      </c>
      <c r="HS73" s="5">
        <v>0</v>
      </c>
      <c r="HT73" s="71">
        <v>9.9996846017580396E-5</v>
      </c>
      <c r="HU73" s="5">
        <v>6.9752249560375601</v>
      </c>
      <c r="HV73" s="5">
        <v>0</v>
      </c>
      <c r="HW73" s="71">
        <v>9.9993374597928593E-5</v>
      </c>
      <c r="HX73" s="5">
        <v>0</v>
      </c>
      <c r="HY73" s="5">
        <v>0</v>
      </c>
      <c r="HZ73" s="71">
        <v>1.5052849222652E-7</v>
      </c>
      <c r="IA73" s="71">
        <v>1.5052849222652E-7</v>
      </c>
      <c r="IB73" s="71">
        <v>2.7613570097173499E-8</v>
      </c>
      <c r="IC73" s="71">
        <v>1.5052849222652E-7</v>
      </c>
      <c r="ID73" s="71">
        <v>2.54084439599289E-8</v>
      </c>
      <c r="IE73" s="71">
        <v>2.3513408109465599E-8</v>
      </c>
      <c r="IF73" s="71">
        <v>2.54084439599289E-8</v>
      </c>
      <c r="IG73" s="5">
        <v>0.86600072912977599</v>
      </c>
      <c r="IH73" s="5">
        <v>7.4565199552147901E-3</v>
      </c>
      <c r="II73" s="5">
        <v>23378</v>
      </c>
      <c r="IJ73" s="5">
        <v>16789</v>
      </c>
      <c r="IK73" s="5">
        <v>238</v>
      </c>
      <c r="IL73" s="5">
        <v>223</v>
      </c>
      <c r="IM73" s="5">
        <v>15</v>
      </c>
      <c r="IN73" s="5">
        <v>223</v>
      </c>
      <c r="IO73" s="5">
        <v>0</v>
      </c>
      <c r="IP73" s="5">
        <v>7</v>
      </c>
      <c r="IQ73" s="5">
        <v>1209</v>
      </c>
      <c r="IR73" s="5">
        <v>14724</v>
      </c>
      <c r="IS73" s="5">
        <v>7846</v>
      </c>
      <c r="IT73" s="5">
        <v>1730</v>
      </c>
      <c r="IU73" s="5">
        <v>1723</v>
      </c>
      <c r="IV73" s="5">
        <v>8654</v>
      </c>
      <c r="IW73" s="5">
        <v>7655</v>
      </c>
      <c r="IX73" s="5">
        <v>2</v>
      </c>
      <c r="IY73" s="5">
        <v>2</v>
      </c>
      <c r="IZ73" s="5">
        <v>997</v>
      </c>
      <c r="JA73" s="5">
        <v>1.4650582020223599E-2</v>
      </c>
      <c r="JB73" s="5">
        <v>5.8630967500089802E-3</v>
      </c>
      <c r="JC73" s="5">
        <v>1.25049573221769E-2</v>
      </c>
      <c r="JD73" s="5">
        <v>1.4650582020223599E-2</v>
      </c>
      <c r="JE73" s="5">
        <v>5.8590775794116704E-3</v>
      </c>
      <c r="JF73" s="5">
        <v>5.8630967500089802E-3</v>
      </c>
      <c r="JG73" s="5">
        <v>0</v>
      </c>
      <c r="JH73" s="5">
        <v>0</v>
      </c>
      <c r="JI73" s="5">
        <v>0</v>
      </c>
      <c r="JJ73" s="5">
        <v>0</v>
      </c>
      <c r="JK73" s="5">
        <v>0</v>
      </c>
      <c r="JL73" s="5">
        <v>0</v>
      </c>
      <c r="JM73" s="5">
        <v>6.6602377498938603</v>
      </c>
      <c r="JN73" s="5">
        <v>6.66052239178343</v>
      </c>
      <c r="JO73" s="5">
        <v>2.4436208167526798</v>
      </c>
      <c r="JP73" s="5">
        <v>2.4435556865904502</v>
      </c>
      <c r="JQ73" s="71">
        <v>-1.1455741467627101E-6</v>
      </c>
      <c r="JR73" s="71">
        <v>1.4372448250622101E-7</v>
      </c>
      <c r="JS73" s="71">
        <v>1.2892986292689301E-6</v>
      </c>
      <c r="JT73" s="71">
        <v>-2.5500574727751699E-7</v>
      </c>
      <c r="JU73" s="71">
        <v>5.0767675263897103E-7</v>
      </c>
      <c r="JV73" s="71">
        <v>7.6268249991648802E-7</v>
      </c>
      <c r="JW73" s="5">
        <v>2.75</v>
      </c>
      <c r="JX73" s="5">
        <v>7094521.2375535602</v>
      </c>
      <c r="JY73" s="5">
        <v>14143747.6530696</v>
      </c>
      <c r="JZ73" s="5">
        <v>3.4906585039886501E-2</v>
      </c>
      <c r="KA73" s="5">
        <v>0.11874999999999999</v>
      </c>
      <c r="KB73" s="5" t="s">
        <v>318</v>
      </c>
      <c r="KC73" s="5">
        <v>0</v>
      </c>
      <c r="KD73" s="5" t="s">
        <v>1228</v>
      </c>
      <c r="KF73" s="5" t="s">
        <v>1229</v>
      </c>
      <c r="KG73" s="5" t="s">
        <v>525</v>
      </c>
      <c r="KH73" s="5" t="s">
        <v>320</v>
      </c>
      <c r="KI73" s="5">
        <v>4</v>
      </c>
      <c r="KL73" s="5">
        <v>1</v>
      </c>
      <c r="KM73" s="5">
        <v>1</v>
      </c>
      <c r="KP73" s="5">
        <v>2</v>
      </c>
      <c r="KW73" s="5" t="s">
        <v>321</v>
      </c>
      <c r="LB73" s="5">
        <v>1</v>
      </c>
      <c r="LC73" s="5" t="s">
        <v>318</v>
      </c>
      <c r="LD73" s="5" t="s">
        <v>322</v>
      </c>
      <c r="LE73" s="5">
        <v>0</v>
      </c>
      <c r="LF73" s="5">
        <v>1</v>
      </c>
      <c r="LG73" s="5">
        <v>1</v>
      </c>
    </row>
    <row r="74" spans="1:319" x14ac:dyDescent="0.2">
      <c r="A74" s="5" t="s">
        <v>528</v>
      </c>
      <c r="B74" s="73" t="s">
        <v>547</v>
      </c>
      <c r="C74" s="5" t="s">
        <v>529</v>
      </c>
      <c r="D74" s="5" t="s">
        <v>364</v>
      </c>
      <c r="E74" s="5">
        <v>107</v>
      </c>
      <c r="F74" s="73" t="s">
        <v>1054</v>
      </c>
      <c r="G74" s="29">
        <v>13963359.2337519</v>
      </c>
      <c r="H74" s="29">
        <v>8459550.2567395698</v>
      </c>
      <c r="I74" s="74">
        <v>13963359.2337519</v>
      </c>
      <c r="J74" s="77">
        <v>44648.337500000001</v>
      </c>
      <c r="K74" s="29">
        <v>13963359.2337519</v>
      </c>
      <c r="L74" s="5" t="s">
        <v>462</v>
      </c>
      <c r="M74" s="5">
        <v>1</v>
      </c>
      <c r="N74" s="5" t="s">
        <v>530</v>
      </c>
      <c r="O74" s="5" t="s">
        <v>530</v>
      </c>
      <c r="R74" s="5">
        <v>1911</v>
      </c>
      <c r="S74" s="5">
        <v>238</v>
      </c>
      <c r="U74" s="5">
        <v>0</v>
      </c>
      <c r="V74" s="5">
        <v>64.405777931213294</v>
      </c>
      <c r="W74" s="5">
        <v>0</v>
      </c>
      <c r="X74" s="5" t="s">
        <v>1224</v>
      </c>
      <c r="AG74" s="5">
        <v>0</v>
      </c>
      <c r="AH74" s="5">
        <v>0</v>
      </c>
      <c r="AL74" s="5">
        <v>1</v>
      </c>
      <c r="AM74" s="5">
        <v>7</v>
      </c>
      <c r="AU74" s="5">
        <v>5369</v>
      </c>
      <c r="AV74" s="5" t="b">
        <v>1</v>
      </c>
      <c r="AW74" s="5">
        <v>0</v>
      </c>
      <c r="AY74" s="5">
        <v>13963359.2337519</v>
      </c>
      <c r="BA74" s="5">
        <v>13963359.2337519</v>
      </c>
      <c r="BB74" s="5">
        <v>0</v>
      </c>
      <c r="BC74" s="5">
        <v>0.19396614238241</v>
      </c>
      <c r="BD74" s="5">
        <v>15943405.205196699</v>
      </c>
      <c r="BE74" s="5">
        <v>1980029.7060451601</v>
      </c>
      <c r="BF74" s="5">
        <v>15.9589855791495</v>
      </c>
      <c r="BG74" s="5">
        <v>0.112447962842881</v>
      </c>
      <c r="BH74" s="5">
        <v>0</v>
      </c>
      <c r="BI74" s="5">
        <v>36</v>
      </c>
      <c r="BJ74" s="5">
        <v>145</v>
      </c>
      <c r="BK74" s="5">
        <v>316</v>
      </c>
      <c r="BL74" s="5">
        <v>853</v>
      </c>
      <c r="BM74" s="5">
        <v>0</v>
      </c>
      <c r="BN74" s="5">
        <v>1</v>
      </c>
      <c r="BO74" s="5">
        <v>0</v>
      </c>
      <c r="BP74" s="5">
        <v>14723</v>
      </c>
      <c r="BQ74" s="5">
        <v>0</v>
      </c>
      <c r="BR74" s="5">
        <v>0</v>
      </c>
      <c r="BS74" s="5">
        <v>0</v>
      </c>
      <c r="BT74" s="5">
        <v>8652</v>
      </c>
      <c r="BU74" s="5">
        <v>153</v>
      </c>
      <c r="BV74" s="5">
        <v>61404</v>
      </c>
      <c r="BW74" s="5">
        <v>4863</v>
      </c>
      <c r="BX74" s="5">
        <v>126616</v>
      </c>
      <c r="BY74" s="5">
        <v>0</v>
      </c>
      <c r="BZ74" s="5">
        <v>238</v>
      </c>
      <c r="CA74" s="5">
        <v>1</v>
      </c>
      <c r="CB74" s="5">
        <v>3503851</v>
      </c>
      <c r="CC74" s="5">
        <v>0</v>
      </c>
      <c r="CD74" s="5">
        <v>0</v>
      </c>
      <c r="CE74" s="5">
        <v>0</v>
      </c>
      <c r="CF74" s="5">
        <v>2059176</v>
      </c>
      <c r="CG74" s="5">
        <v>352</v>
      </c>
      <c r="CH74" s="5">
        <v>0</v>
      </c>
      <c r="CI74" s="5">
        <v>0</v>
      </c>
      <c r="CJ74" s="5">
        <v>5016</v>
      </c>
      <c r="CK74" s="5">
        <v>1</v>
      </c>
      <c r="CL74" s="5">
        <v>0</v>
      </c>
      <c r="CM74" s="5">
        <v>352</v>
      </c>
      <c r="CN74" s="5">
        <v>5017</v>
      </c>
      <c r="CO74" s="5" t="s">
        <v>923</v>
      </c>
      <c r="CP74" s="5">
        <v>13959949.386467099</v>
      </c>
      <c r="CQ74" s="5">
        <v>6955603.1219981601</v>
      </c>
      <c r="CR74" s="5">
        <v>7007756.1117537403</v>
      </c>
      <c r="CS74" s="5">
        <v>0</v>
      </c>
      <c r="CT74" s="5">
        <v>0</v>
      </c>
      <c r="CU74" s="5">
        <v>0.17106281185700301</v>
      </c>
      <c r="CV74" s="5">
        <v>2.29033305254072E-2</v>
      </c>
      <c r="CW74" s="5">
        <v>7.29566565891758E-2</v>
      </c>
      <c r="CX74" s="5">
        <v>6.9364061826282302E-3</v>
      </c>
      <c r="CY74" s="5">
        <v>7.9893062771804094E-2</v>
      </c>
      <c r="CZ74" s="5">
        <v>9.8106155267827594E-2</v>
      </c>
      <c r="DA74" s="5">
        <v>1.5966924342779E-2</v>
      </c>
      <c r="DB74" s="5">
        <v>0.114073079610606</v>
      </c>
      <c r="DC74" s="5">
        <v>7971261.1656545997</v>
      </c>
      <c r="DD74" s="5">
        <v>7972144.0395421498</v>
      </c>
      <c r="DE74" s="5">
        <v>1015657.8714326899</v>
      </c>
      <c r="DF74" s="5">
        <v>964371.83461246802</v>
      </c>
      <c r="DG74" s="5">
        <v>239073.56228185201</v>
      </c>
      <c r="DH74" s="5">
        <v>232550.76457162399</v>
      </c>
      <c r="DI74" s="5">
        <v>471624.32685347699</v>
      </c>
      <c r="DJ74" s="5">
        <v>744984.30915084295</v>
      </c>
      <c r="DK74" s="5">
        <v>729777.79272991896</v>
      </c>
      <c r="DL74" s="5">
        <v>1474762.1018807599</v>
      </c>
      <c r="DM74" s="5">
        <v>0</v>
      </c>
      <c r="DN74" s="5">
        <v>0</v>
      </c>
      <c r="DO74" s="5">
        <v>0</v>
      </c>
      <c r="DP74" s="5">
        <v>31600</v>
      </c>
      <c r="DQ74" s="5">
        <v>2043.2773109243601</v>
      </c>
      <c r="DR74" s="5">
        <v>33643.277310924299</v>
      </c>
      <c r="DS74" s="5">
        <v>0</v>
      </c>
      <c r="DT74" s="5">
        <v>15.9589855791495</v>
      </c>
      <c r="DU74" s="5">
        <v>15.5388175119226</v>
      </c>
      <c r="DV74" s="5">
        <v>0</v>
      </c>
      <c r="DW74" s="5">
        <v>15.5388175119226</v>
      </c>
      <c r="DX74" s="5">
        <v>0</v>
      </c>
      <c r="DY74" s="5">
        <v>0.42016806722688999</v>
      </c>
      <c r="DZ74" s="5">
        <v>0.42016806722688999</v>
      </c>
      <c r="EA74" s="5">
        <v>1.16093530180609E-3</v>
      </c>
      <c r="EB74" s="5">
        <v>0.111287027541075</v>
      </c>
      <c r="EC74" s="5">
        <v>1.16093530180609E-3</v>
      </c>
      <c r="ED74" s="5">
        <v>0.111287027541075</v>
      </c>
      <c r="EE74" s="5">
        <v>0.112447962842881</v>
      </c>
      <c r="EF74" s="5">
        <v>0</v>
      </c>
      <c r="EG74" s="5">
        <v>0</v>
      </c>
      <c r="EH74" s="5">
        <v>0</v>
      </c>
      <c r="EI74" s="5">
        <v>0</v>
      </c>
      <c r="EJ74" s="5">
        <v>0</v>
      </c>
      <c r="EK74" s="5">
        <v>1.0469143174442199</v>
      </c>
      <c r="EL74" s="5">
        <v>0.121531313022922</v>
      </c>
      <c r="EM74" s="71">
        <v>9.9998458477301697E-5</v>
      </c>
      <c r="EN74" s="5">
        <v>0</v>
      </c>
      <c r="EO74" s="71">
        <v>2.9013004617728899E-15</v>
      </c>
      <c r="EP74" s="5">
        <v>8.9137168490453291</v>
      </c>
      <c r="EQ74" s="71">
        <v>9.9767354418245303E-5</v>
      </c>
      <c r="ER74" s="71">
        <v>9.9773641561821906E-5</v>
      </c>
      <c r="ES74" s="5">
        <v>0</v>
      </c>
      <c r="ET74" s="5">
        <v>12.456</v>
      </c>
      <c r="EU74" s="71">
        <v>9.9991872174409705E-5</v>
      </c>
      <c r="EV74" s="5">
        <v>0</v>
      </c>
      <c r="EW74" s="5">
        <v>0</v>
      </c>
      <c r="EX74" s="71">
        <v>9.9996622177633804E-5</v>
      </c>
      <c r="EY74" s="5">
        <v>7.1715477777791197</v>
      </c>
      <c r="EZ74" s="5">
        <v>0</v>
      </c>
      <c r="FA74" s="5">
        <v>0</v>
      </c>
      <c r="FB74" s="5">
        <v>0</v>
      </c>
      <c r="FC74" s="5">
        <v>0</v>
      </c>
      <c r="FD74" s="71">
        <v>3.6766417577105401E-8</v>
      </c>
      <c r="FE74" s="71">
        <v>3.6766417577105401E-8</v>
      </c>
      <c r="FF74" s="71">
        <v>2.03671562948315E-9</v>
      </c>
      <c r="FG74" s="71">
        <v>3.6766417577105401E-8</v>
      </c>
      <c r="FH74" s="71">
        <v>2.35827084249518E-8</v>
      </c>
      <c r="FI74" s="71">
        <v>1.8059332695941E-8</v>
      </c>
      <c r="FJ74" s="71">
        <v>2.35827084249518E-8</v>
      </c>
      <c r="FK74" s="5">
        <v>0</v>
      </c>
      <c r="FL74" s="71">
        <v>7.25483990215991E-7</v>
      </c>
      <c r="FM74" s="71">
        <v>-1.03695840539236E-6</v>
      </c>
      <c r="FN74" s="71">
        <v>7.01600834679267E-8</v>
      </c>
      <c r="FO74" s="71">
        <v>1.10711848886029E-6</v>
      </c>
      <c r="FP74" s="71">
        <v>-1.9813013721076801E-7</v>
      </c>
      <c r="FQ74" s="71">
        <v>3.38676621896433E-7</v>
      </c>
      <c r="FR74" s="71">
        <v>5.3680675910720096E-7</v>
      </c>
      <c r="FS74" s="5">
        <v>2.2999999999999998</v>
      </c>
      <c r="FT74" s="5">
        <v>3.4906585039886501E-2</v>
      </c>
      <c r="FU74" s="5">
        <v>0.11874999999999999</v>
      </c>
      <c r="FV74" s="5">
        <v>1.0469143174442199</v>
      </c>
      <c r="FW74" s="5">
        <v>0.121531313022922</v>
      </c>
      <c r="FX74" s="71">
        <v>9.9998984284699306E-5</v>
      </c>
      <c r="FY74" s="71">
        <v>9.9995679310849102E-5</v>
      </c>
      <c r="FZ74" s="5">
        <v>6.2418504006048003</v>
      </c>
      <c r="GA74" s="5">
        <v>0.11700963238982801</v>
      </c>
      <c r="GB74" s="71">
        <v>9.9998984284699306E-5</v>
      </c>
      <c r="GC74" s="71">
        <v>9.9995679310849102E-5</v>
      </c>
      <c r="GD74" s="71">
        <v>4.6960041826269398E-15</v>
      </c>
      <c r="GE74" s="5">
        <v>4.6407170711888099</v>
      </c>
      <c r="GF74" s="71">
        <v>9.9969155702317404E-5</v>
      </c>
      <c r="GG74" s="71">
        <v>9.9995619626980198E-5</v>
      </c>
      <c r="GH74" s="5">
        <v>0</v>
      </c>
      <c r="GI74" s="5">
        <v>5.2003704864645997</v>
      </c>
      <c r="GJ74" s="71">
        <v>9.9989377088965895E-5</v>
      </c>
      <c r="GK74" s="5">
        <v>0</v>
      </c>
      <c r="GL74" s="5">
        <v>0</v>
      </c>
      <c r="GM74" s="71">
        <v>9.9993461872005502E-5</v>
      </c>
      <c r="GN74" s="5">
        <v>2.6236021662869802</v>
      </c>
      <c r="GO74" s="5">
        <v>0</v>
      </c>
      <c r="GP74" s="71">
        <v>9.9994298623035105E-5</v>
      </c>
      <c r="GQ74" s="5">
        <v>0</v>
      </c>
      <c r="GR74" s="5">
        <v>0</v>
      </c>
      <c r="GS74" s="71">
        <v>1.80691254070275E-7</v>
      </c>
      <c r="GT74" s="71">
        <v>1.80691254070275E-7</v>
      </c>
      <c r="GU74" s="71">
        <v>2.9310356808309701E-8</v>
      </c>
      <c r="GV74" s="71">
        <v>1.80691254070275E-7</v>
      </c>
      <c r="GW74" s="71">
        <v>3.7074636832779E-8</v>
      </c>
      <c r="GX74" s="71">
        <v>2.1648179249211801E-8</v>
      </c>
      <c r="GY74" s="71">
        <v>3.7074636832779E-8</v>
      </c>
      <c r="GZ74" s="5">
        <v>0.62000251156767605</v>
      </c>
      <c r="HA74" s="5">
        <v>6.5958835901378503E-3</v>
      </c>
      <c r="HB74" s="71">
        <v>-6.4015541802867298E-8</v>
      </c>
      <c r="HC74" s="71">
        <v>6.3794158362957297E-8</v>
      </c>
      <c r="HD74" s="71">
        <v>1.2780970016582401E-7</v>
      </c>
      <c r="HE74" s="71">
        <v>-3.3794304199855997E-8</v>
      </c>
      <c r="HF74" s="71">
        <v>2.4721451470255601E-8</v>
      </c>
      <c r="HG74" s="71">
        <v>5.8515755670111598E-8</v>
      </c>
      <c r="HH74" s="5">
        <v>1.5</v>
      </c>
      <c r="HI74" s="5">
        <v>3.4906585039886501E-2</v>
      </c>
      <c r="HJ74" s="5">
        <v>1.8749999999999999E-2</v>
      </c>
      <c r="HK74" s="71">
        <v>4.6960041826269398E-15</v>
      </c>
      <c r="HL74" s="5">
        <v>8.9137168490453291</v>
      </c>
      <c r="HM74" s="71">
        <v>9.9969155702317404E-5</v>
      </c>
      <c r="HN74" s="71">
        <v>9.9995619626980198E-5</v>
      </c>
      <c r="HO74" s="5">
        <v>0</v>
      </c>
      <c r="HP74" s="5">
        <v>12.456</v>
      </c>
      <c r="HQ74" s="71">
        <v>9.9991872174409705E-5</v>
      </c>
      <c r="HR74" s="5">
        <v>0</v>
      </c>
      <c r="HS74" s="5">
        <v>0</v>
      </c>
      <c r="HT74" s="71">
        <v>9.9996622177633804E-5</v>
      </c>
      <c r="HU74" s="5">
        <v>7.1715477777791197</v>
      </c>
      <c r="HV74" s="5">
        <v>0</v>
      </c>
      <c r="HW74" s="71">
        <v>9.9994298623035105E-5</v>
      </c>
      <c r="HX74" s="5">
        <v>0</v>
      </c>
      <c r="HY74" s="5">
        <v>0</v>
      </c>
      <c r="HZ74" s="71">
        <v>1.80691254070275E-7</v>
      </c>
      <c r="IA74" s="71">
        <v>1.80691254070275E-7</v>
      </c>
      <c r="IB74" s="71">
        <v>2.9310356808309701E-8</v>
      </c>
      <c r="IC74" s="71">
        <v>1.80691254070275E-7</v>
      </c>
      <c r="ID74" s="71">
        <v>3.7074636832779E-8</v>
      </c>
      <c r="IE74" s="71">
        <v>2.1648179249211801E-8</v>
      </c>
      <c r="IF74" s="71">
        <v>3.7074636832779E-8</v>
      </c>
      <c r="IG74" s="5">
        <v>0.62000251156767605</v>
      </c>
      <c r="IH74" s="5">
        <v>6.5958835901378503E-3</v>
      </c>
      <c r="II74" s="5">
        <v>23378</v>
      </c>
      <c r="IJ74" s="5">
        <v>16789</v>
      </c>
      <c r="IK74" s="5">
        <v>238</v>
      </c>
      <c r="IL74" s="5">
        <v>223</v>
      </c>
      <c r="IM74" s="5">
        <v>15</v>
      </c>
      <c r="IN74" s="5">
        <v>223</v>
      </c>
      <c r="IO74" s="5">
        <v>0</v>
      </c>
      <c r="IP74" s="5">
        <v>7</v>
      </c>
      <c r="IQ74" s="5">
        <v>1209</v>
      </c>
      <c r="IR74" s="5">
        <v>14724</v>
      </c>
      <c r="IS74" s="5">
        <v>7846</v>
      </c>
      <c r="IT74" s="5">
        <v>1730</v>
      </c>
      <c r="IU74" s="5">
        <v>1723</v>
      </c>
      <c r="IV74" s="5">
        <v>8654</v>
      </c>
      <c r="IW74" s="5">
        <v>7655</v>
      </c>
      <c r="IX74" s="5">
        <v>2</v>
      </c>
      <c r="IY74" s="5">
        <v>2</v>
      </c>
      <c r="IZ74" s="5">
        <v>997</v>
      </c>
      <c r="JA74" s="5">
        <v>1.4650582020223599E-2</v>
      </c>
      <c r="JB74" s="5">
        <v>5.8630967500089802E-3</v>
      </c>
      <c r="JC74" s="5">
        <v>1.25049573221769E-2</v>
      </c>
      <c r="JD74" s="5">
        <v>1.4650582020223599E-2</v>
      </c>
      <c r="JE74" s="5">
        <v>5.8590775794116704E-3</v>
      </c>
      <c r="JF74" s="5">
        <v>5.8630967500089802E-3</v>
      </c>
      <c r="JG74" s="5">
        <v>0</v>
      </c>
      <c r="JH74" s="5">
        <v>0</v>
      </c>
      <c r="JI74" s="5">
        <v>0</v>
      </c>
      <c r="JJ74" s="5">
        <v>0</v>
      </c>
      <c r="JK74" s="5">
        <v>0</v>
      </c>
      <c r="JL74" s="5">
        <v>0</v>
      </c>
      <c r="JM74" s="5">
        <v>6.6602377498938603</v>
      </c>
      <c r="JN74" s="5">
        <v>6.66052239178343</v>
      </c>
      <c r="JO74" s="5">
        <v>2.4436208167526798</v>
      </c>
      <c r="JP74" s="5">
        <v>2.4435556865904502</v>
      </c>
      <c r="JQ74" s="71">
        <v>-1.10097394719523E-6</v>
      </c>
      <c r="JR74" s="71">
        <v>1.3395424183088401E-7</v>
      </c>
      <c r="JS74" s="71">
        <v>1.2349281890261099E-6</v>
      </c>
      <c r="JT74" s="71">
        <v>-2.3192444141062399E-7</v>
      </c>
      <c r="JU74" s="71">
        <v>3.6339807336668801E-7</v>
      </c>
      <c r="JV74" s="71">
        <v>5.95322514777313E-7</v>
      </c>
      <c r="JW74" s="5">
        <v>2.2999999999999998</v>
      </c>
      <c r="JX74" s="5">
        <v>6999439.6722785803</v>
      </c>
      <c r="JY74" s="5">
        <v>13955042.794276699</v>
      </c>
      <c r="JZ74" s="5">
        <v>3.4906585039886501E-2</v>
      </c>
      <c r="KA74" s="5">
        <v>0.11874999999999999</v>
      </c>
      <c r="KB74" s="5" t="s">
        <v>318</v>
      </c>
      <c r="KC74" s="5">
        <v>0</v>
      </c>
      <c r="KD74" s="5" t="s">
        <v>1225</v>
      </c>
      <c r="KF74" s="5" t="s">
        <v>1226</v>
      </c>
      <c r="KG74" s="5" t="s">
        <v>525</v>
      </c>
      <c r="KH74" s="5" t="s">
        <v>320</v>
      </c>
      <c r="KI74" s="5">
        <v>4</v>
      </c>
      <c r="KL74" s="5">
        <v>1</v>
      </c>
      <c r="KM74" s="5">
        <v>1</v>
      </c>
      <c r="KP74" s="5">
        <v>2</v>
      </c>
      <c r="KW74" s="5" t="s">
        <v>321</v>
      </c>
      <c r="LB74" s="5">
        <v>1</v>
      </c>
      <c r="LC74" s="5" t="s">
        <v>318</v>
      </c>
      <c r="LD74" s="5" t="s">
        <v>322</v>
      </c>
      <c r="LE74" s="5">
        <v>0</v>
      </c>
      <c r="LF74" s="5">
        <v>1</v>
      </c>
      <c r="LG74" s="5">
        <v>1</v>
      </c>
    </row>
    <row r="75" spans="1:319" x14ac:dyDescent="0.2">
      <c r="A75" s="5" t="s">
        <v>528</v>
      </c>
      <c r="B75" s="73" t="s">
        <v>547</v>
      </c>
      <c r="C75" s="5" t="s">
        <v>529</v>
      </c>
      <c r="D75" s="5" t="s">
        <v>364</v>
      </c>
      <c r="E75" s="5">
        <v>115</v>
      </c>
      <c r="F75" s="73" t="s">
        <v>1055</v>
      </c>
      <c r="G75" s="29">
        <v>14995253.1143394</v>
      </c>
      <c r="H75" s="29">
        <v>10008361.8658574</v>
      </c>
      <c r="I75" s="74">
        <v>14995253.1143394</v>
      </c>
      <c r="J75" s="77">
        <v>44712.012499999997</v>
      </c>
      <c r="K75" s="29">
        <v>14995253.1143394</v>
      </c>
      <c r="L75" s="5" t="s">
        <v>462</v>
      </c>
      <c r="M75" s="5">
        <v>1</v>
      </c>
      <c r="N75" s="5" t="s">
        <v>530</v>
      </c>
      <c r="O75" s="5" t="s">
        <v>530</v>
      </c>
      <c r="R75" s="5">
        <v>1911</v>
      </c>
      <c r="S75" s="5">
        <v>238</v>
      </c>
      <c r="U75" s="5">
        <v>0</v>
      </c>
      <c r="V75" s="5">
        <v>57.294849634170497</v>
      </c>
      <c r="W75" s="5">
        <v>0</v>
      </c>
      <c r="X75" s="5" t="s">
        <v>1414</v>
      </c>
      <c r="AG75" s="5">
        <v>0</v>
      </c>
      <c r="AH75" s="5">
        <v>0</v>
      </c>
      <c r="AL75" s="5">
        <v>1</v>
      </c>
      <c r="AM75" s="5">
        <v>8</v>
      </c>
      <c r="AU75" s="5">
        <v>8673</v>
      </c>
      <c r="AV75" s="5" t="b">
        <v>1</v>
      </c>
      <c r="AW75" s="5">
        <v>0</v>
      </c>
      <c r="AY75" s="5">
        <v>14995253.114339299</v>
      </c>
      <c r="BA75" s="5">
        <v>14995253.1143394</v>
      </c>
      <c r="BB75" s="5">
        <v>0</v>
      </c>
      <c r="BC75" s="5">
        <v>0.203526962594338</v>
      </c>
      <c r="BD75" s="5">
        <v>17231194.573530499</v>
      </c>
      <c r="BE75" s="5">
        <v>2235938.02973449</v>
      </c>
      <c r="BF75" s="5">
        <v>2.4244734407225002</v>
      </c>
      <c r="BG75" s="5">
        <v>0.80145621113491305</v>
      </c>
      <c r="BH75" s="5">
        <v>0</v>
      </c>
      <c r="BI75" s="5">
        <v>57</v>
      </c>
      <c r="BJ75" s="5">
        <v>147</v>
      </c>
      <c r="BK75" s="5">
        <v>250</v>
      </c>
      <c r="BL75" s="5">
        <v>855</v>
      </c>
      <c r="BM75" s="5">
        <v>0</v>
      </c>
      <c r="BN75" s="5">
        <v>1</v>
      </c>
      <c r="BO75" s="5">
        <v>0</v>
      </c>
      <c r="BP75" s="5">
        <v>14723</v>
      </c>
      <c r="BQ75" s="5">
        <v>0</v>
      </c>
      <c r="BR75" s="5">
        <v>0</v>
      </c>
      <c r="BS75" s="5">
        <v>0</v>
      </c>
      <c r="BT75" s="5">
        <v>8652</v>
      </c>
      <c r="BU75" s="5">
        <v>0</v>
      </c>
      <c r="BV75" s="5">
        <v>52122</v>
      </c>
      <c r="BW75" s="5">
        <v>8366</v>
      </c>
      <c r="BX75" s="5">
        <v>135898</v>
      </c>
      <c r="BY75" s="5">
        <v>0</v>
      </c>
      <c r="BZ75" s="5">
        <v>238</v>
      </c>
      <c r="CA75" s="5">
        <v>0</v>
      </c>
      <c r="CB75" s="5">
        <v>3503851</v>
      </c>
      <c r="CC75" s="5">
        <v>0</v>
      </c>
      <c r="CD75" s="5">
        <v>0</v>
      </c>
      <c r="CE75" s="5">
        <v>0</v>
      </c>
      <c r="CF75" s="5">
        <v>2059176</v>
      </c>
      <c r="CG75" s="5">
        <v>307</v>
      </c>
      <c r="CH75" s="5">
        <v>0</v>
      </c>
      <c r="CI75" s="5">
        <v>0</v>
      </c>
      <c r="CJ75" s="5">
        <v>8366</v>
      </c>
      <c r="CK75" s="5">
        <v>0</v>
      </c>
      <c r="CL75" s="5">
        <v>0</v>
      </c>
      <c r="CM75" s="5">
        <v>307</v>
      </c>
      <c r="CN75" s="5">
        <v>8366</v>
      </c>
      <c r="CO75" s="5" t="s">
        <v>927</v>
      </c>
      <c r="CQ75" s="5">
        <v>7472095.1253746701</v>
      </c>
      <c r="CR75" s="5">
        <v>7523157.9889647299</v>
      </c>
      <c r="CS75" s="5">
        <v>0</v>
      </c>
      <c r="CT75" s="5">
        <v>0</v>
      </c>
      <c r="CU75" s="5">
        <v>0.129081951253016</v>
      </c>
      <c r="CV75" s="5">
        <v>7.4445011341322601E-2</v>
      </c>
      <c r="CW75" s="5">
        <v>5.6983318937739301E-2</v>
      </c>
      <c r="CX75" s="5">
        <v>1.7100398314487598E-2</v>
      </c>
      <c r="CY75" s="5">
        <v>7.4083717252226899E-2</v>
      </c>
      <c r="CZ75" s="5">
        <v>7.2098632315276703E-2</v>
      </c>
      <c r="DA75" s="5">
        <v>5.7344613026835002E-2</v>
      </c>
      <c r="DB75" s="5">
        <v>0.12944324534211099</v>
      </c>
      <c r="DC75" s="5">
        <v>8615141.0372057892</v>
      </c>
      <c r="DD75" s="5">
        <v>8616053.5363247208</v>
      </c>
      <c r="DE75" s="5">
        <v>1143045.78274916</v>
      </c>
      <c r="DF75" s="5">
        <v>1092892.24698533</v>
      </c>
      <c r="DG75" s="5">
        <v>228368.243581888</v>
      </c>
      <c r="DH75" s="5">
        <v>221709.07735223399</v>
      </c>
      <c r="DI75" s="5">
        <v>450077.32093412301</v>
      </c>
      <c r="DJ75" s="5">
        <v>889677.53916727495</v>
      </c>
      <c r="DK75" s="5">
        <v>867668.04358267505</v>
      </c>
      <c r="DL75" s="5">
        <v>1757345.58274995</v>
      </c>
      <c r="DM75" s="5">
        <v>0</v>
      </c>
      <c r="DN75" s="5">
        <v>0</v>
      </c>
      <c r="DO75" s="5">
        <v>0</v>
      </c>
      <c r="DP75" s="5">
        <v>25000</v>
      </c>
      <c r="DQ75" s="5">
        <v>3515.12605042016</v>
      </c>
      <c r="DR75" s="5">
        <v>28515.126050420098</v>
      </c>
      <c r="DS75" s="5">
        <v>0</v>
      </c>
      <c r="DT75" s="5">
        <v>2.4244734407225002</v>
      </c>
      <c r="DU75" s="5">
        <v>2.4244734407225002</v>
      </c>
      <c r="DV75" s="5">
        <v>0</v>
      </c>
      <c r="DW75" s="5">
        <v>2.4244734407225002</v>
      </c>
      <c r="DX75" s="5">
        <v>0</v>
      </c>
      <c r="DY75" s="5">
        <v>0</v>
      </c>
      <c r="DZ75" s="5">
        <v>0</v>
      </c>
      <c r="EA75" s="5">
        <v>0</v>
      </c>
      <c r="EB75" s="5">
        <v>0.80145621113491305</v>
      </c>
      <c r="EC75" s="5">
        <v>0</v>
      </c>
      <c r="ED75" s="5">
        <v>0.80145621113491305</v>
      </c>
      <c r="EE75" s="5">
        <v>0.80145621113491305</v>
      </c>
      <c r="EF75" s="5">
        <v>0</v>
      </c>
      <c r="EG75" s="5">
        <v>0</v>
      </c>
      <c r="EH75" s="5">
        <v>0</v>
      </c>
      <c r="EI75" s="5">
        <v>0</v>
      </c>
      <c r="EJ75" s="5">
        <v>0</v>
      </c>
      <c r="EK75" s="5">
        <v>0.60851888720562597</v>
      </c>
      <c r="EL75" s="5">
        <v>0.114666369271335</v>
      </c>
      <c r="EM75" s="71">
        <v>9.9997689807729205E-5</v>
      </c>
      <c r="EN75" s="5">
        <v>0</v>
      </c>
      <c r="EO75" s="71">
        <v>2.1041543710397799E-15</v>
      </c>
      <c r="EP75" s="5">
        <v>5.9431662046238998</v>
      </c>
      <c r="EQ75" s="71">
        <v>9.9527463058496303E-5</v>
      </c>
      <c r="ER75" s="71">
        <v>9.9708630991079199E-5</v>
      </c>
      <c r="ES75" s="5">
        <v>0</v>
      </c>
      <c r="ET75" s="5">
        <v>8.6781500000000005</v>
      </c>
      <c r="EU75" s="71">
        <v>9.9991361857620906E-5</v>
      </c>
      <c r="EV75" s="5">
        <v>0</v>
      </c>
      <c r="EW75" s="5">
        <v>0</v>
      </c>
      <c r="EX75" s="71">
        <v>9.9995135506430994E-5</v>
      </c>
      <c r="EY75" s="5">
        <v>6.5545299183904904</v>
      </c>
      <c r="EZ75" s="5">
        <v>0</v>
      </c>
      <c r="FA75" s="5">
        <v>0</v>
      </c>
      <c r="FB75" s="5">
        <v>0</v>
      </c>
      <c r="FC75" s="5">
        <v>0</v>
      </c>
      <c r="FD75" s="71">
        <v>3.1451650506220099E-8</v>
      </c>
      <c r="FE75" s="71">
        <v>3.1451650506220099E-8</v>
      </c>
      <c r="FF75" s="71">
        <v>1.3951484412189E-9</v>
      </c>
      <c r="FG75" s="71">
        <v>3.1451650506220099E-8</v>
      </c>
      <c r="FH75" s="71">
        <v>1.0957618840068399E-8</v>
      </c>
      <c r="FI75" s="71">
        <v>9.0683850706430003E-9</v>
      </c>
      <c r="FJ75" s="71">
        <v>1.0957618840068399E-8</v>
      </c>
      <c r="FK75" s="5">
        <v>0</v>
      </c>
      <c r="FL75" s="5">
        <v>0</v>
      </c>
      <c r="FM75" s="71">
        <v>-7.4990293219146095E-7</v>
      </c>
      <c r="FN75" s="71">
        <v>5.7642058170026399E-8</v>
      </c>
      <c r="FO75" s="71">
        <v>8.0754499036148797E-7</v>
      </c>
      <c r="FP75" s="71">
        <v>-1.73902459735426E-7</v>
      </c>
      <c r="FQ75" s="71">
        <v>2.5495005136384699E-7</v>
      </c>
      <c r="FR75" s="71">
        <v>4.2885251109927399E-7</v>
      </c>
      <c r="FS75" s="5">
        <v>2.65</v>
      </c>
      <c r="FT75" s="5">
        <v>3.4906585039886501E-2</v>
      </c>
      <c r="FU75" s="5">
        <v>0.11874999999999999</v>
      </c>
      <c r="FV75" s="5">
        <v>0.60851888720562597</v>
      </c>
      <c r="FW75" s="5">
        <v>0.114666369271335</v>
      </c>
      <c r="FX75" s="71">
        <v>9.9998445970861301E-5</v>
      </c>
      <c r="FY75" s="5">
        <v>0</v>
      </c>
      <c r="FZ75" s="5">
        <v>0.34117169066284397</v>
      </c>
      <c r="GA75" s="5">
        <v>9.4781025425786994E-2</v>
      </c>
      <c r="GB75" s="71">
        <v>9.9998445970861301E-5</v>
      </c>
      <c r="GC75" s="5">
        <v>0</v>
      </c>
      <c r="GD75" s="71">
        <v>6.08041991590019E-15</v>
      </c>
      <c r="GE75" s="5">
        <v>3.2011602471330298</v>
      </c>
      <c r="GF75" s="71">
        <v>9.9916962361501493E-5</v>
      </c>
      <c r="GG75" s="71">
        <v>9.9990799435831196E-5</v>
      </c>
      <c r="GH75" s="5">
        <v>0</v>
      </c>
      <c r="GI75" s="5">
        <v>4.6022671334016998</v>
      </c>
      <c r="GJ75" s="71">
        <v>9.9988493453967404E-5</v>
      </c>
      <c r="GK75" s="5">
        <v>0</v>
      </c>
      <c r="GL75" s="5">
        <v>0</v>
      </c>
      <c r="GM75" s="71">
        <v>9.9992875215643097E-5</v>
      </c>
      <c r="GN75" s="71">
        <v>9.9998330845507607E-5</v>
      </c>
      <c r="GO75" s="5">
        <v>0</v>
      </c>
      <c r="GP75" s="71">
        <v>9.9998330845507607E-5</v>
      </c>
      <c r="GQ75" s="5">
        <v>0</v>
      </c>
      <c r="GR75" s="5">
        <v>0</v>
      </c>
      <c r="GS75" s="71">
        <v>3.3462651033433399E-6</v>
      </c>
      <c r="GT75" s="71">
        <v>3.3462651033433399E-6</v>
      </c>
      <c r="GU75" s="71">
        <v>1.05292725649519E-8</v>
      </c>
      <c r="GV75" s="71">
        <v>3.3462651033433399E-6</v>
      </c>
      <c r="GW75" s="71">
        <v>1.2342607469406601E-7</v>
      </c>
      <c r="GX75" s="71">
        <v>8.2405199108848098E-8</v>
      </c>
      <c r="GY75" s="71">
        <v>1.2342607469406601E-7</v>
      </c>
      <c r="GZ75" s="5">
        <v>0.39800094453677998</v>
      </c>
      <c r="HA75" s="5">
        <v>0.22952675821770999</v>
      </c>
      <c r="HB75" s="71">
        <v>-5.4248814344372104E-7</v>
      </c>
      <c r="HC75" s="71">
        <v>7.2824982715367002E-8</v>
      </c>
      <c r="HD75" s="71">
        <v>6.1531312615908796E-7</v>
      </c>
      <c r="HE75" s="71">
        <v>-7.0185590022545594E-8</v>
      </c>
      <c r="HF75" s="71">
        <v>6.7510005286854198E-8</v>
      </c>
      <c r="HG75" s="71">
        <v>1.3769559530939901E-7</v>
      </c>
      <c r="HH75" s="5">
        <v>0.85</v>
      </c>
      <c r="HI75" s="5">
        <v>3.4906585039886501E-2</v>
      </c>
      <c r="HJ75" s="5">
        <v>6.2500000000000801E-3</v>
      </c>
      <c r="HK75" s="71">
        <v>6.08041991590019E-15</v>
      </c>
      <c r="HL75" s="5">
        <v>5.9431662046238998</v>
      </c>
      <c r="HM75" s="71">
        <v>9.9916962361501493E-5</v>
      </c>
      <c r="HN75" s="71">
        <v>9.9990799435831196E-5</v>
      </c>
      <c r="HO75" s="5">
        <v>0</v>
      </c>
      <c r="HP75" s="5">
        <v>8.6781500000000005</v>
      </c>
      <c r="HQ75" s="71">
        <v>9.9991361857620906E-5</v>
      </c>
      <c r="HR75" s="5">
        <v>0</v>
      </c>
      <c r="HS75" s="5">
        <v>0</v>
      </c>
      <c r="HT75" s="71">
        <v>9.9995135506430994E-5</v>
      </c>
      <c r="HU75" s="5">
        <v>6.5545299183904904</v>
      </c>
      <c r="HV75" s="5">
        <v>0</v>
      </c>
      <c r="HW75" s="71">
        <v>9.9998330845507607E-5</v>
      </c>
      <c r="HX75" s="5">
        <v>0</v>
      </c>
      <c r="HY75" s="5">
        <v>0</v>
      </c>
      <c r="HZ75" s="71">
        <v>3.3462651033433399E-6</v>
      </c>
      <c r="IA75" s="71">
        <v>3.3462651033433399E-6</v>
      </c>
      <c r="IB75" s="71">
        <v>1.05292725649519E-8</v>
      </c>
      <c r="IC75" s="71">
        <v>3.3462651033433399E-6</v>
      </c>
      <c r="ID75" s="71">
        <v>1.2342607469406601E-7</v>
      </c>
      <c r="IE75" s="71">
        <v>8.2405199108848098E-8</v>
      </c>
      <c r="IF75" s="71">
        <v>1.2342607469406601E-7</v>
      </c>
      <c r="IG75" s="5">
        <v>0.39800094453677998</v>
      </c>
      <c r="IH75" s="5">
        <v>0.22952675821770999</v>
      </c>
      <c r="II75" s="5">
        <v>23378</v>
      </c>
      <c r="IJ75" s="5">
        <v>16789</v>
      </c>
      <c r="IK75" s="5">
        <v>238</v>
      </c>
      <c r="IL75" s="5">
        <v>223</v>
      </c>
      <c r="IM75" s="5">
        <v>15</v>
      </c>
      <c r="IN75" s="5">
        <v>223</v>
      </c>
      <c r="IO75" s="5">
        <v>0</v>
      </c>
      <c r="IP75" s="5">
        <v>7</v>
      </c>
      <c r="IQ75" s="5">
        <v>1209</v>
      </c>
      <c r="IR75" s="5">
        <v>14724</v>
      </c>
      <c r="IS75" s="5">
        <v>7846</v>
      </c>
      <c r="IT75" s="5">
        <v>1730</v>
      </c>
      <c r="IU75" s="5">
        <v>1723</v>
      </c>
      <c r="IV75" s="5">
        <v>8654</v>
      </c>
      <c r="IW75" s="5">
        <v>7655</v>
      </c>
      <c r="IX75" s="5">
        <v>2</v>
      </c>
      <c r="IY75" s="5">
        <v>2</v>
      </c>
      <c r="IZ75" s="5">
        <v>997</v>
      </c>
      <c r="JA75" s="5">
        <v>1.14634945183738E-2</v>
      </c>
      <c r="JB75" s="5">
        <v>7.1956987570280699E-3</v>
      </c>
      <c r="JC75" s="5">
        <v>1.1461191307976199E-2</v>
      </c>
      <c r="JD75" s="5">
        <v>1.14634945183738E-2</v>
      </c>
      <c r="JE75" s="5">
        <v>7.1011066492321301E-3</v>
      </c>
      <c r="JF75" s="5">
        <v>7.1956987570280699E-3</v>
      </c>
      <c r="JG75" s="5">
        <v>0</v>
      </c>
      <c r="JH75" s="5">
        <v>0</v>
      </c>
      <c r="JI75" s="5">
        <v>0</v>
      </c>
      <c r="JJ75" s="5">
        <v>0</v>
      </c>
      <c r="JK75" s="5">
        <v>0</v>
      </c>
      <c r="JL75" s="5">
        <v>0</v>
      </c>
      <c r="JM75" s="5">
        <v>6.7799833375087601</v>
      </c>
      <c r="JN75" s="5">
        <v>6.78019143299636</v>
      </c>
      <c r="JO75" s="5">
        <v>2.1905292696087901</v>
      </c>
      <c r="JP75" s="5">
        <v>2.1904555480721801</v>
      </c>
      <c r="JQ75" s="71">
        <v>-1.2923910756351801E-6</v>
      </c>
      <c r="JR75" s="71">
        <v>1.3046704088539299E-7</v>
      </c>
      <c r="JS75" s="71">
        <v>1.42285811652057E-6</v>
      </c>
      <c r="JT75" s="71">
        <v>-2.4408804975797201E-7</v>
      </c>
      <c r="JU75" s="71">
        <v>3.2246005665070102E-7</v>
      </c>
      <c r="JV75" s="71">
        <v>5.6654810640867403E-7</v>
      </c>
      <c r="JW75" s="5">
        <v>2.65</v>
      </c>
      <c r="JX75" s="5">
        <v>7518164.6879618997</v>
      </c>
      <c r="JY75" s="5">
        <v>14990259.813336501</v>
      </c>
      <c r="JZ75" s="5">
        <v>3.4906585039886501E-2</v>
      </c>
      <c r="KA75" s="5">
        <v>0.11874999999999999</v>
      </c>
      <c r="KB75" s="5" t="s">
        <v>318</v>
      </c>
      <c r="KC75" s="5">
        <v>0</v>
      </c>
      <c r="KD75" s="5" t="s">
        <v>1415</v>
      </c>
      <c r="KF75" s="5" t="s">
        <v>1416</v>
      </c>
      <c r="KG75" s="5" t="s">
        <v>525</v>
      </c>
      <c r="KH75" s="5" t="s">
        <v>320</v>
      </c>
      <c r="KI75" s="5">
        <v>4</v>
      </c>
      <c r="KL75" s="5">
        <v>1</v>
      </c>
      <c r="KM75" s="5">
        <v>1</v>
      </c>
      <c r="KP75" s="5">
        <v>2</v>
      </c>
      <c r="KW75" s="5" t="s">
        <v>321</v>
      </c>
      <c r="LB75" s="5">
        <v>1</v>
      </c>
      <c r="LC75" s="5" t="s">
        <v>318</v>
      </c>
      <c r="LD75" s="5" t="s">
        <v>322</v>
      </c>
      <c r="LE75" s="5">
        <v>0</v>
      </c>
      <c r="LF75" s="5">
        <v>1</v>
      </c>
      <c r="LG75" s="5">
        <v>1</v>
      </c>
    </row>
    <row r="76" spans="1:319" x14ac:dyDescent="0.2">
      <c r="A76" s="5" t="s">
        <v>528</v>
      </c>
      <c r="B76" s="73" t="s">
        <v>547</v>
      </c>
      <c r="C76" s="5" t="s">
        <v>529</v>
      </c>
      <c r="D76" s="5" t="s">
        <v>365</v>
      </c>
      <c r="E76" s="5">
        <v>6</v>
      </c>
      <c r="F76" s="73" t="s">
        <v>1056</v>
      </c>
      <c r="G76" s="29">
        <v>467520.53508550703</v>
      </c>
      <c r="H76" s="29">
        <v>152989.330341227</v>
      </c>
      <c r="I76" s="74">
        <v>467520.53508550703</v>
      </c>
      <c r="J76" s="77">
        <v>44662.365277777775</v>
      </c>
      <c r="K76" s="29">
        <v>467520.53508550703</v>
      </c>
      <c r="L76" s="5" t="s">
        <v>462</v>
      </c>
      <c r="M76" s="5">
        <v>1</v>
      </c>
      <c r="N76" s="5" t="s">
        <v>530</v>
      </c>
      <c r="O76" s="5" t="s">
        <v>530</v>
      </c>
      <c r="R76" s="5">
        <v>72687</v>
      </c>
      <c r="S76" s="5">
        <v>6693</v>
      </c>
      <c r="U76" s="5">
        <v>0</v>
      </c>
      <c r="V76" s="5">
        <v>1927.9569656848901</v>
      </c>
      <c r="W76" s="5">
        <v>0</v>
      </c>
      <c r="X76" s="5" t="s">
        <v>1324</v>
      </c>
      <c r="AG76" s="5">
        <v>0</v>
      </c>
      <c r="AH76" s="5">
        <v>0</v>
      </c>
      <c r="AL76" s="5">
        <v>1</v>
      </c>
      <c r="AM76" s="5">
        <v>10</v>
      </c>
      <c r="AU76" s="5">
        <v>331</v>
      </c>
      <c r="AV76" s="5" t="b">
        <v>1</v>
      </c>
      <c r="AW76" s="5">
        <v>0</v>
      </c>
      <c r="AY76" s="5">
        <v>467520.53508551099</v>
      </c>
      <c r="BA76" s="5">
        <v>467520.53508550703</v>
      </c>
      <c r="BB76" s="5">
        <v>0</v>
      </c>
      <c r="BC76" s="5">
        <v>0.259779825763503</v>
      </c>
      <c r="BD76" s="5">
        <v>681583.04775336199</v>
      </c>
      <c r="BE76" s="5">
        <v>214062.248861906</v>
      </c>
      <c r="BF76" s="5">
        <v>4.0260104442580496E-3</v>
      </c>
      <c r="BG76" s="71">
        <v>1.12241826702729E-7</v>
      </c>
      <c r="BH76" s="5">
        <v>0</v>
      </c>
      <c r="BI76" s="5">
        <v>0</v>
      </c>
      <c r="BJ76" s="5">
        <v>0</v>
      </c>
      <c r="BK76" s="5">
        <v>129</v>
      </c>
      <c r="BL76" s="5">
        <v>968</v>
      </c>
      <c r="BM76" s="5">
        <v>0</v>
      </c>
      <c r="BN76" s="5">
        <v>110</v>
      </c>
      <c r="BO76" s="5">
        <v>0</v>
      </c>
      <c r="BP76" s="5">
        <v>23035</v>
      </c>
      <c r="BQ76" s="5">
        <v>0</v>
      </c>
      <c r="BR76" s="5">
        <v>0</v>
      </c>
      <c r="BS76" s="5">
        <v>0</v>
      </c>
      <c r="BT76" s="5">
        <v>11754</v>
      </c>
      <c r="BU76" s="5">
        <v>0</v>
      </c>
      <c r="BV76" s="5">
        <v>863279</v>
      </c>
      <c r="BW76" s="5">
        <v>202</v>
      </c>
      <c r="BX76" s="5">
        <v>5615061</v>
      </c>
      <c r="BY76" s="5">
        <v>0</v>
      </c>
      <c r="BZ76" s="5">
        <v>736230</v>
      </c>
      <c r="CA76" s="5">
        <v>0</v>
      </c>
      <c r="CB76" s="5">
        <v>154169426</v>
      </c>
      <c r="CC76" s="5">
        <v>0</v>
      </c>
      <c r="CD76" s="5">
        <v>0</v>
      </c>
      <c r="CE76" s="5">
        <v>0</v>
      </c>
      <c r="CF76" s="5">
        <v>78667142</v>
      </c>
      <c r="CG76" s="5">
        <v>129</v>
      </c>
      <c r="CH76" s="5">
        <v>0</v>
      </c>
      <c r="CI76" s="5">
        <v>0</v>
      </c>
      <c r="CJ76" s="5">
        <v>202</v>
      </c>
      <c r="CK76" s="5">
        <v>0</v>
      </c>
      <c r="CL76" s="5">
        <v>0</v>
      </c>
      <c r="CM76" s="5">
        <v>129</v>
      </c>
      <c r="CN76" s="5">
        <v>202</v>
      </c>
      <c r="CO76" s="5" t="s">
        <v>1325</v>
      </c>
      <c r="CP76" s="5">
        <v>467421.38766721799</v>
      </c>
      <c r="CQ76" s="5">
        <v>232538.67180793299</v>
      </c>
      <c r="CR76" s="5">
        <v>234981.86327757401</v>
      </c>
      <c r="CS76" s="5">
        <v>0</v>
      </c>
      <c r="CT76" s="5">
        <v>0</v>
      </c>
      <c r="CU76" s="5">
        <v>3.1176840140497701E-2</v>
      </c>
      <c r="CV76" s="5">
        <v>0.22860298562300499</v>
      </c>
      <c r="CW76" s="5">
        <v>1.2042602329992399E-2</v>
      </c>
      <c r="CX76" s="5">
        <v>0.100129829118432</v>
      </c>
      <c r="CY76" s="5">
        <v>0.112172431448424</v>
      </c>
      <c r="CZ76" s="5">
        <v>1.91342378105053E-2</v>
      </c>
      <c r="DA76" s="5">
        <v>0.128473156504572</v>
      </c>
      <c r="DB76" s="5">
        <v>0.14760739431507799</v>
      </c>
      <c r="DC76" s="5">
        <v>341793.73308597098</v>
      </c>
      <c r="DD76" s="5">
        <v>339789.31466739101</v>
      </c>
      <c r="DE76" s="5">
        <v>109255.028503672</v>
      </c>
      <c r="DF76" s="5">
        <v>104807.220358233</v>
      </c>
      <c r="DG76" s="5">
        <v>107910.861837285</v>
      </c>
      <c r="DH76" s="5">
        <v>104107.97350856999</v>
      </c>
      <c r="DI76" s="5">
        <v>212018.835345856</v>
      </c>
      <c r="DJ76" s="5">
        <v>699.16666638699996</v>
      </c>
      <c r="DK76" s="5">
        <v>699.09594573360903</v>
      </c>
      <c r="DL76" s="5">
        <v>1398.2626121205999</v>
      </c>
      <c r="DM76" s="5">
        <v>0</v>
      </c>
      <c r="DN76" s="5">
        <v>0</v>
      </c>
      <c r="DO76" s="5">
        <v>0</v>
      </c>
      <c r="DP76" s="5">
        <v>645</v>
      </c>
      <c r="DQ76" s="5">
        <v>0.15090392947855899</v>
      </c>
      <c r="DR76" s="5">
        <v>645.15090392947798</v>
      </c>
      <c r="DS76" s="5">
        <v>1.59752515360648E-3</v>
      </c>
      <c r="DT76" s="5">
        <v>2.4284852906515698E-3</v>
      </c>
      <c r="DU76" s="5">
        <v>4.0260104442580496E-3</v>
      </c>
      <c r="DV76" s="5">
        <v>1.59752515360648E-3</v>
      </c>
      <c r="DW76" s="5">
        <v>2.4284852906515698E-3</v>
      </c>
      <c r="DX76" s="5">
        <v>0</v>
      </c>
      <c r="DY76" s="5">
        <v>0</v>
      </c>
      <c r="DZ76" s="5">
        <v>0</v>
      </c>
      <c r="EA76" s="5">
        <v>0</v>
      </c>
      <c r="EB76" s="71">
        <v>1.12241826702729E-7</v>
      </c>
      <c r="EC76" s="5">
        <v>0</v>
      </c>
      <c r="ED76" s="71">
        <v>1.12241826702729E-7</v>
      </c>
      <c r="EE76" s="71">
        <v>1.12241826702729E-7</v>
      </c>
      <c r="EF76" s="5">
        <v>0</v>
      </c>
      <c r="EG76" s="5">
        <v>0</v>
      </c>
      <c r="EH76" s="5">
        <v>0</v>
      </c>
      <c r="EI76" s="5">
        <v>0</v>
      </c>
      <c r="EJ76" s="5">
        <v>0</v>
      </c>
      <c r="EK76" s="5">
        <v>0.30425897997574203</v>
      </c>
      <c r="EL76" s="5">
        <v>0.17306232413955699</v>
      </c>
      <c r="EM76" s="71">
        <v>9.9995467726321494E-5</v>
      </c>
      <c r="EN76" s="5">
        <v>0</v>
      </c>
      <c r="EO76" s="71">
        <v>2.48243089512102E-19</v>
      </c>
      <c r="EP76" s="5">
        <v>7.7168475869770399</v>
      </c>
      <c r="EQ76" s="71">
        <v>9.6065575743320406E-5</v>
      </c>
      <c r="ER76" s="71">
        <v>9.9593777120633801E-5</v>
      </c>
      <c r="ES76" s="5">
        <v>0</v>
      </c>
      <c r="ET76" s="5">
        <v>13.000000119099999</v>
      </c>
      <c r="EU76" s="71">
        <v>9.9910573857789301E-5</v>
      </c>
      <c r="EV76" s="71">
        <v>9.9870216503580801E-5</v>
      </c>
      <c r="EW76" s="71">
        <v>9.9762911852652099E-5</v>
      </c>
      <c r="EX76" s="71">
        <v>9.9832129264010305E-5</v>
      </c>
      <c r="EY76" s="5">
        <v>0.41676661953024102</v>
      </c>
      <c r="EZ76" s="71">
        <v>9.9953030241017803E-5</v>
      </c>
      <c r="FA76" s="5">
        <v>0</v>
      </c>
      <c r="FB76" s="5">
        <v>0</v>
      </c>
      <c r="FC76" s="5">
        <v>0</v>
      </c>
      <c r="FD76" s="71">
        <v>6.7438517881157596E-8</v>
      </c>
      <c r="FE76" s="71">
        <v>6.7438517881157596E-8</v>
      </c>
      <c r="FF76" s="71">
        <v>1.3960306938232099E-9</v>
      </c>
      <c r="FG76" s="71">
        <v>6.7438517881157596E-8</v>
      </c>
      <c r="FH76" s="71">
        <v>9.9349697357808898E-9</v>
      </c>
      <c r="FI76" s="71">
        <v>9.9349697357808898E-9</v>
      </c>
      <c r="FJ76" s="71">
        <v>3.0060042233159801E-9</v>
      </c>
      <c r="FK76" s="71">
        <v>7.1039065097089296E-7</v>
      </c>
      <c r="FL76" s="5">
        <v>0</v>
      </c>
      <c r="FM76" s="71">
        <v>-2.08467111523189E-7</v>
      </c>
      <c r="FN76" s="71">
        <v>1.05718711473593E-8</v>
      </c>
      <c r="FO76" s="71">
        <v>2.1903898267054799E-7</v>
      </c>
      <c r="FP76" s="71">
        <v>-4.21334966798806E-8</v>
      </c>
      <c r="FQ76" s="71">
        <v>5.1188865668916499E-8</v>
      </c>
      <c r="FR76" s="71">
        <v>9.33223623487971E-8</v>
      </c>
      <c r="FS76" s="5">
        <v>4.0000000002</v>
      </c>
      <c r="FT76" s="5">
        <v>0</v>
      </c>
      <c r="FU76" s="5">
        <v>0</v>
      </c>
      <c r="FV76" s="5">
        <v>0.30425897997574203</v>
      </c>
      <c r="FW76" s="5">
        <v>0.17306232413955699</v>
      </c>
      <c r="FX76" s="71">
        <v>9.9996515244615795E-5</v>
      </c>
      <c r="FY76" s="5">
        <v>0</v>
      </c>
      <c r="FZ76" s="5">
        <v>0.42184164926043399</v>
      </c>
      <c r="GA76" s="5">
        <v>0.131542944041973</v>
      </c>
      <c r="GB76" s="71">
        <v>9.9996515244615795E-5</v>
      </c>
      <c r="GC76" s="5">
        <v>0</v>
      </c>
      <c r="GD76" s="71">
        <v>8.7071536362636402E-18</v>
      </c>
      <c r="GE76" s="5">
        <v>4.3869765011019002</v>
      </c>
      <c r="GF76" s="71">
        <v>9.8756752404033298E-5</v>
      </c>
      <c r="GG76" s="71">
        <v>9.9852856431085899E-5</v>
      </c>
      <c r="GH76" s="5">
        <v>0</v>
      </c>
      <c r="GI76" s="5">
        <v>4.6495671432703096</v>
      </c>
      <c r="GJ76" s="71">
        <v>9.9926609004735698E-5</v>
      </c>
      <c r="GK76" s="71">
        <v>9.9881609381111098E-5</v>
      </c>
      <c r="GL76" s="71">
        <v>9.96266315027583E-5</v>
      </c>
      <c r="GM76" s="71">
        <v>9.9194232848542896E-5</v>
      </c>
      <c r="GN76" s="5">
        <v>0.41676659216232798</v>
      </c>
      <c r="GO76" s="71">
        <v>9.9925662328636993E-5</v>
      </c>
      <c r="GP76" s="71">
        <v>9.8784022072972907E-5</v>
      </c>
      <c r="GQ76" s="5">
        <v>0</v>
      </c>
      <c r="GR76" s="5">
        <v>0</v>
      </c>
      <c r="GS76" s="71">
        <v>2.1795085345388501E-6</v>
      </c>
      <c r="GT76" s="71">
        <v>1.5046898638182399E-6</v>
      </c>
      <c r="GU76" s="71">
        <v>2.31326632682549E-7</v>
      </c>
      <c r="GV76" s="71">
        <v>1.5046898638182399E-6</v>
      </c>
      <c r="GW76" s="71">
        <v>2.1795085345388501E-6</v>
      </c>
      <c r="GX76" s="71">
        <v>4.60336905927505E-7</v>
      </c>
      <c r="GY76" s="71">
        <v>2.1795085345388501E-6</v>
      </c>
      <c r="GZ76" s="5">
        <v>1.7297589724822999E-2</v>
      </c>
      <c r="HA76" s="71">
        <v>9.0148253395483295E-7</v>
      </c>
      <c r="HB76" s="71">
        <v>-1.3481046508318901E-6</v>
      </c>
      <c r="HC76" s="71">
        <v>9.6786613919824806E-8</v>
      </c>
      <c r="HD76" s="71">
        <v>1.4448912647517199E-6</v>
      </c>
      <c r="HE76" s="71">
        <v>-2.8065304791004198E-7</v>
      </c>
      <c r="HF76" s="71">
        <v>4.6045245099588498E-7</v>
      </c>
      <c r="HG76" s="71">
        <v>7.4110549890592802E-7</v>
      </c>
      <c r="HH76" s="5">
        <v>7.3333333333999997</v>
      </c>
      <c r="HI76" s="5">
        <v>0</v>
      </c>
      <c r="HJ76" s="5">
        <v>0</v>
      </c>
      <c r="HK76" s="71">
        <v>8.7071536362636402E-18</v>
      </c>
      <c r="HL76" s="5">
        <v>7.7168475869770399</v>
      </c>
      <c r="HM76" s="71">
        <v>9.8756752404033298E-5</v>
      </c>
      <c r="HN76" s="71">
        <v>9.9852856431085899E-5</v>
      </c>
      <c r="HO76" s="5">
        <v>0</v>
      </c>
      <c r="HP76" s="5">
        <v>13.000000119099999</v>
      </c>
      <c r="HQ76" s="71">
        <v>9.9926609004735698E-5</v>
      </c>
      <c r="HR76" s="71">
        <v>9.9881609381111098E-5</v>
      </c>
      <c r="HS76" s="71">
        <v>9.9762911852652099E-5</v>
      </c>
      <c r="HT76" s="71">
        <v>9.9832129264010305E-5</v>
      </c>
      <c r="HU76" s="5">
        <v>0.41676661953024102</v>
      </c>
      <c r="HV76" s="71">
        <v>9.9953030241017803E-5</v>
      </c>
      <c r="HW76" s="71">
        <v>9.8784022072972907E-5</v>
      </c>
      <c r="HX76" s="5">
        <v>0</v>
      </c>
      <c r="HY76" s="5">
        <v>0</v>
      </c>
      <c r="HZ76" s="71">
        <v>2.1795085345388501E-6</v>
      </c>
      <c r="IA76" s="71">
        <v>1.5046898638182399E-6</v>
      </c>
      <c r="IB76" s="71">
        <v>2.31326632682549E-7</v>
      </c>
      <c r="IC76" s="71">
        <v>1.5046898638182399E-6</v>
      </c>
      <c r="ID76" s="71">
        <v>2.1795085345388501E-6</v>
      </c>
      <c r="IE76" s="71">
        <v>4.60336905927505E-7</v>
      </c>
      <c r="IF76" s="71">
        <v>2.1795085345388501E-6</v>
      </c>
      <c r="IG76" s="5">
        <v>1.7297589724822999E-2</v>
      </c>
      <c r="IH76" s="71">
        <v>9.0148253395483295E-7</v>
      </c>
      <c r="II76" s="5">
        <v>34899</v>
      </c>
      <c r="IJ76" s="5">
        <v>19402</v>
      </c>
      <c r="IK76" s="5">
        <v>6693</v>
      </c>
      <c r="IL76" s="5">
        <v>6209</v>
      </c>
      <c r="IM76" s="5">
        <v>484</v>
      </c>
      <c r="IN76" s="5">
        <v>3829</v>
      </c>
      <c r="IO76" s="5">
        <v>2380</v>
      </c>
      <c r="IP76" s="5">
        <v>0</v>
      </c>
      <c r="IQ76" s="5">
        <v>968</v>
      </c>
      <c r="IR76" s="5">
        <v>23145</v>
      </c>
      <c r="IS76" s="5">
        <v>12744</v>
      </c>
      <c r="IT76" s="5">
        <v>2451</v>
      </c>
      <c r="IU76" s="5">
        <v>2451</v>
      </c>
      <c r="IV76" s="5">
        <v>11754</v>
      </c>
      <c r="IW76" s="5">
        <v>11706</v>
      </c>
      <c r="IX76" s="5">
        <v>36</v>
      </c>
      <c r="IY76" s="5">
        <v>0</v>
      </c>
      <c r="IZ76" s="5">
        <v>12</v>
      </c>
      <c r="JA76" s="5">
        <v>1.45912136386938E-3</v>
      </c>
      <c r="JB76" s="5">
        <v>1.17335612498159E-4</v>
      </c>
      <c r="JC76" s="5">
        <v>1.45912136386938E-3</v>
      </c>
      <c r="JD76" s="5">
        <v>1.4545498780478201E-3</v>
      </c>
      <c r="JE76" s="5">
        <v>1.1668020472033099E-4</v>
      </c>
      <c r="JF76" s="5">
        <v>1.17335612498159E-4</v>
      </c>
      <c r="JG76" s="5">
        <v>0</v>
      </c>
      <c r="JH76" s="5">
        <v>0</v>
      </c>
      <c r="JI76" s="5">
        <v>0</v>
      </c>
      <c r="JJ76" s="5">
        <v>0</v>
      </c>
      <c r="JK76" s="5">
        <v>0</v>
      </c>
      <c r="JL76" s="5">
        <v>0</v>
      </c>
      <c r="JM76" s="5">
        <v>8.7744375123441892E-3</v>
      </c>
      <c r="JN76" s="5">
        <v>8.7726418743806992E-3</v>
      </c>
      <c r="JO76" s="5">
        <v>3.1891713794557301E-3</v>
      </c>
      <c r="JP76" s="5">
        <v>3.1875320111784599E-3</v>
      </c>
      <c r="JQ76" s="71">
        <v>-1.5565717623550799E-6</v>
      </c>
      <c r="JR76" s="71">
        <v>1.0735848506718401E-7</v>
      </c>
      <c r="JS76" s="71">
        <v>1.6639302474222599E-6</v>
      </c>
      <c r="JT76" s="71">
        <v>-3.2278654458992298E-7</v>
      </c>
      <c r="JU76" s="71">
        <v>5.1164131666480096E-7</v>
      </c>
      <c r="JV76" s="71">
        <v>8.34427861254725E-7</v>
      </c>
      <c r="JW76" s="5">
        <v>4.0000000002</v>
      </c>
      <c r="JX76" s="5">
        <v>233030.37542316999</v>
      </c>
      <c r="JY76" s="5">
        <v>465569.047231103</v>
      </c>
      <c r="JZ76" s="5">
        <v>0</v>
      </c>
      <c r="KA76" s="5">
        <v>0</v>
      </c>
      <c r="KB76" s="5" t="s">
        <v>318</v>
      </c>
      <c r="KC76" s="5">
        <v>0</v>
      </c>
      <c r="KD76" s="5" t="s">
        <v>1326</v>
      </c>
      <c r="KF76" s="5" t="s">
        <v>1327</v>
      </c>
      <c r="KG76" s="5" t="s">
        <v>525</v>
      </c>
      <c r="KH76" s="5" t="s">
        <v>320</v>
      </c>
      <c r="KI76" s="5">
        <v>16</v>
      </c>
      <c r="KL76" s="5">
        <v>1</v>
      </c>
      <c r="KM76" s="5">
        <v>1</v>
      </c>
      <c r="KP76" s="5">
        <v>3</v>
      </c>
      <c r="KW76" s="5" t="s">
        <v>321</v>
      </c>
      <c r="LB76" s="5">
        <v>1</v>
      </c>
      <c r="LC76" s="5" t="s">
        <v>318</v>
      </c>
      <c r="LD76" s="5" t="s">
        <v>322</v>
      </c>
      <c r="LE76" s="5">
        <v>0</v>
      </c>
      <c r="LF76" s="5">
        <v>1</v>
      </c>
      <c r="LG76" s="5">
        <v>1</v>
      </c>
    </row>
    <row r="77" spans="1:319" x14ac:dyDescent="0.2">
      <c r="A77" s="5" t="s">
        <v>528</v>
      </c>
      <c r="B77" s="73" t="s">
        <v>547</v>
      </c>
      <c r="C77" s="5" t="s">
        <v>529</v>
      </c>
      <c r="D77" s="5" t="s">
        <v>365</v>
      </c>
      <c r="E77" s="5">
        <v>10</v>
      </c>
      <c r="F77" s="73" t="s">
        <v>1057</v>
      </c>
      <c r="G77" s="29">
        <v>560400.70707493904</v>
      </c>
      <c r="H77" s="29">
        <v>275970.55345554597</v>
      </c>
      <c r="I77" s="74">
        <v>560400.70707493904</v>
      </c>
      <c r="J77" s="77">
        <v>44677.373611111114</v>
      </c>
      <c r="K77" s="29">
        <v>560400.70707493904</v>
      </c>
      <c r="L77" s="5" t="s">
        <v>462</v>
      </c>
      <c r="M77" s="5">
        <v>1</v>
      </c>
      <c r="N77" s="5" t="s">
        <v>530</v>
      </c>
      <c r="O77" s="5" t="s">
        <v>530</v>
      </c>
      <c r="R77" s="5">
        <v>72663</v>
      </c>
      <c r="S77" s="5">
        <v>6693</v>
      </c>
      <c r="U77" s="5">
        <v>0</v>
      </c>
      <c r="V77" s="5">
        <v>1515.4424505233701</v>
      </c>
      <c r="W77" s="5">
        <v>0</v>
      </c>
      <c r="X77" s="5" t="s">
        <v>1364</v>
      </c>
      <c r="AG77" s="5">
        <v>0</v>
      </c>
      <c r="AH77" s="5">
        <v>0</v>
      </c>
      <c r="AL77" s="5">
        <v>1</v>
      </c>
      <c r="AM77" s="5">
        <v>13</v>
      </c>
      <c r="AU77" s="5">
        <v>184</v>
      </c>
      <c r="AV77" s="5" t="b">
        <v>1</v>
      </c>
      <c r="AW77" s="5">
        <v>0</v>
      </c>
      <c r="AY77" s="5">
        <v>560400.70707493694</v>
      </c>
      <c r="BA77" s="5">
        <v>560400.70707493904</v>
      </c>
      <c r="BB77" s="5">
        <v>0</v>
      </c>
      <c r="BC77" s="5">
        <v>1.1388122982492599</v>
      </c>
      <c r="BD77" s="5">
        <v>725998.20012351801</v>
      </c>
      <c r="BE77" s="5">
        <v>165547.19823206001</v>
      </c>
      <c r="BF77" s="5">
        <v>49.1560042204542</v>
      </c>
      <c r="BG77" s="5">
        <v>0</v>
      </c>
      <c r="BH77" s="5">
        <v>0</v>
      </c>
      <c r="BI77" s="5">
        <v>0</v>
      </c>
      <c r="BJ77" s="5">
        <v>0</v>
      </c>
      <c r="BK77" s="5">
        <v>171</v>
      </c>
      <c r="BL77" s="5">
        <v>968</v>
      </c>
      <c r="BM77" s="5">
        <v>0</v>
      </c>
      <c r="BN77" s="5">
        <v>58</v>
      </c>
      <c r="BO77" s="5">
        <v>0</v>
      </c>
      <c r="BP77" s="5">
        <v>23069</v>
      </c>
      <c r="BQ77" s="5">
        <v>0</v>
      </c>
      <c r="BR77" s="5">
        <v>0</v>
      </c>
      <c r="BS77" s="5">
        <v>0</v>
      </c>
      <c r="BT77" s="5">
        <v>11754</v>
      </c>
      <c r="BU77" s="5">
        <v>0</v>
      </c>
      <c r="BV77" s="5">
        <v>1144361</v>
      </c>
      <c r="BW77" s="5">
        <v>13</v>
      </c>
      <c r="BX77" s="5">
        <v>5333979</v>
      </c>
      <c r="BY77" s="5">
        <v>0</v>
      </c>
      <c r="BZ77" s="5">
        <v>388194</v>
      </c>
      <c r="CA77" s="5">
        <v>0</v>
      </c>
      <c r="CB77" s="5">
        <v>154396988</v>
      </c>
      <c r="CC77" s="5">
        <v>0</v>
      </c>
      <c r="CD77" s="5">
        <v>0</v>
      </c>
      <c r="CE77" s="5">
        <v>0</v>
      </c>
      <c r="CF77" s="5">
        <v>78667142</v>
      </c>
      <c r="CG77" s="5">
        <v>171</v>
      </c>
      <c r="CH77" s="5">
        <v>0</v>
      </c>
      <c r="CI77" s="5">
        <v>0</v>
      </c>
      <c r="CJ77" s="5">
        <v>13</v>
      </c>
      <c r="CK77" s="5">
        <v>0</v>
      </c>
      <c r="CL77" s="5">
        <v>0</v>
      </c>
      <c r="CM77" s="5">
        <v>171</v>
      </c>
      <c r="CN77" s="5">
        <v>13</v>
      </c>
      <c r="CO77" s="5" t="s">
        <v>935</v>
      </c>
      <c r="CQ77" s="5">
        <v>279119.69879889302</v>
      </c>
      <c r="CR77" s="5">
        <v>281281.00827604497</v>
      </c>
      <c r="CS77" s="5">
        <v>0</v>
      </c>
      <c r="CT77" s="5">
        <v>0</v>
      </c>
      <c r="CU77" s="5">
        <v>0.32651840092665901</v>
      </c>
      <c r="CV77" s="5">
        <v>0.81229389732260704</v>
      </c>
      <c r="CW77" s="5">
        <v>0.12387554735251199</v>
      </c>
      <c r="CX77" s="5">
        <v>0.32950868112181497</v>
      </c>
      <c r="CY77" s="5">
        <v>0.45338422847432702</v>
      </c>
      <c r="CZ77" s="5">
        <v>0.20264285357414699</v>
      </c>
      <c r="DA77" s="5">
        <v>0.48278521620079201</v>
      </c>
      <c r="DB77" s="5">
        <v>0.68542806977493898</v>
      </c>
      <c r="DC77" s="5">
        <v>363953.22102295002</v>
      </c>
      <c r="DD77" s="5">
        <v>362044.97910056799</v>
      </c>
      <c r="DE77" s="5">
        <v>84808.610425382198</v>
      </c>
      <c r="DF77" s="5">
        <v>80738.587806678304</v>
      </c>
      <c r="DG77" s="5">
        <v>83289.443758981201</v>
      </c>
      <c r="DH77" s="5">
        <v>80074.455629046599</v>
      </c>
      <c r="DI77" s="5">
        <v>163363.899388027</v>
      </c>
      <c r="DJ77" s="5">
        <v>664.16666640100004</v>
      </c>
      <c r="DK77" s="5">
        <v>664.12246599263005</v>
      </c>
      <c r="DL77" s="5">
        <v>1328.2891323936301</v>
      </c>
      <c r="DM77" s="5">
        <v>0</v>
      </c>
      <c r="DN77" s="5">
        <v>0</v>
      </c>
      <c r="DO77" s="5">
        <v>0</v>
      </c>
      <c r="DP77" s="5">
        <v>855</v>
      </c>
      <c r="DQ77" s="5">
        <v>9.7116390258478996E-3</v>
      </c>
      <c r="DR77" s="5">
        <v>855.009711639025</v>
      </c>
      <c r="DS77" s="5">
        <v>24.585280272987301</v>
      </c>
      <c r="DT77" s="5">
        <v>24.570723947466799</v>
      </c>
      <c r="DU77" s="5">
        <v>49.1560042204542</v>
      </c>
      <c r="DV77" s="5">
        <v>24.585280272987301</v>
      </c>
      <c r="DW77" s="5">
        <v>24.570723947466799</v>
      </c>
      <c r="DX77" s="5">
        <v>0</v>
      </c>
      <c r="DY77" s="5">
        <v>0</v>
      </c>
      <c r="DZ77" s="5">
        <v>0</v>
      </c>
      <c r="EA77" s="5">
        <v>0</v>
      </c>
      <c r="EB77" s="5">
        <v>0</v>
      </c>
      <c r="EC77" s="5">
        <v>0</v>
      </c>
      <c r="ED77" s="5">
        <v>0</v>
      </c>
      <c r="EE77" s="5">
        <v>0</v>
      </c>
      <c r="EF77" s="5">
        <v>0</v>
      </c>
      <c r="EG77" s="5">
        <v>0</v>
      </c>
      <c r="EH77" s="5">
        <v>0</v>
      </c>
      <c r="EI77" s="5">
        <v>0</v>
      </c>
      <c r="EJ77" s="5">
        <v>0</v>
      </c>
      <c r="EK77" s="5">
        <v>0.45030025336827201</v>
      </c>
      <c r="EL77" s="5">
        <v>0.20009904283938701</v>
      </c>
      <c r="EM77" s="71">
        <v>9.9990188898280098E-5</v>
      </c>
      <c r="EN77" s="5">
        <v>0</v>
      </c>
      <c r="EO77" s="71">
        <v>3.4920012773398801E-19</v>
      </c>
      <c r="EP77" s="5">
        <v>5.84652019556294</v>
      </c>
      <c r="EQ77" s="71">
        <v>9.8100775980158804E-5</v>
      </c>
      <c r="ER77" s="71">
        <v>9.8959475159698899E-5</v>
      </c>
      <c r="ES77" s="5">
        <v>0</v>
      </c>
      <c r="ET77" s="5">
        <v>9.0000000741999902</v>
      </c>
      <c r="EU77" s="71">
        <v>9.9877482910015706E-5</v>
      </c>
      <c r="EV77" s="71">
        <v>9.9844382641735898E-5</v>
      </c>
      <c r="EW77" s="71">
        <v>9.9898976447354503E-5</v>
      </c>
      <c r="EX77" s="71">
        <v>9.9842972232977404E-5</v>
      </c>
      <c r="EY77" s="5">
        <v>0.41676660229883999</v>
      </c>
      <c r="EZ77" s="71">
        <v>9.99357988402671E-5</v>
      </c>
      <c r="FA77" s="71">
        <v>9.95175859127561E-5</v>
      </c>
      <c r="FB77" s="71">
        <v>9.34144333610831E-5</v>
      </c>
      <c r="FC77" s="5">
        <v>0</v>
      </c>
      <c r="FD77" s="71">
        <v>3.5673881071396299E-7</v>
      </c>
      <c r="FE77" s="71">
        <v>3.5673881071396299E-7</v>
      </c>
      <c r="FF77" s="71">
        <v>1.25347235646611E-8</v>
      </c>
      <c r="FG77" s="71">
        <v>3.5673881071396299E-7</v>
      </c>
      <c r="FH77" s="71">
        <v>5.3119071807827802E-8</v>
      </c>
      <c r="FI77" s="71">
        <v>5.3119071807827802E-8</v>
      </c>
      <c r="FJ77" s="71">
        <v>1.9447696786301001E-8</v>
      </c>
      <c r="FK77" s="5">
        <v>2.9500228706354902E-2</v>
      </c>
      <c r="FL77" s="5">
        <v>0</v>
      </c>
      <c r="FM77" s="71">
        <v>-2.0446705499653201E-6</v>
      </c>
      <c r="FN77" s="71">
        <v>1.9352184694856001E-7</v>
      </c>
      <c r="FO77" s="71">
        <v>2.2381923969138799E-6</v>
      </c>
      <c r="FP77" s="71">
        <v>-2.9161899066565E-7</v>
      </c>
      <c r="FQ77" s="71">
        <v>5.9744378907954901E-7</v>
      </c>
      <c r="FR77" s="71">
        <v>8.8906277974519901E-7</v>
      </c>
      <c r="FS77" s="5">
        <v>4</v>
      </c>
      <c r="FT77" s="5">
        <v>0</v>
      </c>
      <c r="FU77" s="5">
        <v>0</v>
      </c>
      <c r="FV77" s="5">
        <v>0.45030025336827201</v>
      </c>
      <c r="FW77" s="5">
        <v>0.20009904283938701</v>
      </c>
      <c r="FX77" s="71">
        <v>9.9998606314821701E-5</v>
      </c>
      <c r="FY77" s="71">
        <v>9.9999412643825199E-5</v>
      </c>
      <c r="FZ77" s="5">
        <v>5.7816322387251899</v>
      </c>
      <c r="GA77" s="5">
        <v>0.13229242296178301</v>
      </c>
      <c r="GB77" s="71">
        <v>9.9998606314821701E-5</v>
      </c>
      <c r="GC77" s="71">
        <v>9.9999412643825199E-5</v>
      </c>
      <c r="GD77" s="71">
        <v>2.3574929898117101E-17</v>
      </c>
      <c r="GE77" s="5">
        <v>5.2901607907756301</v>
      </c>
      <c r="GF77" s="71">
        <v>9.9912194339191104E-5</v>
      </c>
      <c r="GG77" s="71">
        <v>9.9591652285645205E-5</v>
      </c>
      <c r="GH77" s="5">
        <v>0</v>
      </c>
      <c r="GI77" s="5">
        <v>1.7165668855190099</v>
      </c>
      <c r="GJ77" s="71">
        <v>9.9921430252086706E-5</v>
      </c>
      <c r="GK77" s="71">
        <v>9.9881619226841205E-5</v>
      </c>
      <c r="GL77" s="71">
        <v>9.9782846828766399E-5</v>
      </c>
      <c r="GM77" s="71">
        <v>9.97811745300225E-5</v>
      </c>
      <c r="GN77" s="5">
        <v>0.41676662654477398</v>
      </c>
      <c r="GO77" s="71">
        <v>9.9960044774860494E-5</v>
      </c>
      <c r="GP77" s="71">
        <v>9.9867462103331306E-5</v>
      </c>
      <c r="GQ77" s="71">
        <v>9.8928554742805293E-5</v>
      </c>
      <c r="GR77" s="5">
        <v>0</v>
      </c>
      <c r="GS77" s="71">
        <v>2.14385272818695E-5</v>
      </c>
      <c r="GT77" s="71">
        <v>2.14385272818695E-5</v>
      </c>
      <c r="GU77" s="71">
        <v>4.0570490380531501E-6</v>
      </c>
      <c r="GV77" s="71">
        <v>2.14385272818695E-5</v>
      </c>
      <c r="GW77" s="71">
        <v>5.4937471958282896E-6</v>
      </c>
      <c r="GX77" s="71">
        <v>5.4937471958282896E-6</v>
      </c>
      <c r="GY77" s="71">
        <v>2.4476075974888498E-6</v>
      </c>
      <c r="GZ77" s="5">
        <v>5.9000531824287598E-2</v>
      </c>
      <c r="HA77" s="5">
        <v>0</v>
      </c>
      <c r="HB77" s="71">
        <v>-4.6203392351689701E-6</v>
      </c>
      <c r="HC77" s="71">
        <v>5.8654168077894697E-7</v>
      </c>
      <c r="HD77" s="71">
        <v>5.2068809159479201E-6</v>
      </c>
      <c r="HE77" s="71">
        <v>-7.24724274224368E-7</v>
      </c>
      <c r="HF77" s="71">
        <v>1.61468995040952E-6</v>
      </c>
      <c r="HG77" s="71">
        <v>2.3394142246338902E-6</v>
      </c>
      <c r="HH77" s="5">
        <v>6.6680000000000001</v>
      </c>
      <c r="HI77" s="5">
        <v>0</v>
      </c>
      <c r="HJ77" s="5">
        <v>0</v>
      </c>
      <c r="HK77" s="71">
        <v>2.3574929898117101E-17</v>
      </c>
      <c r="HL77" s="5">
        <v>5.84652019556294</v>
      </c>
      <c r="HM77" s="71">
        <v>9.9912194339191104E-5</v>
      </c>
      <c r="HN77" s="71">
        <v>9.9591652285645205E-5</v>
      </c>
      <c r="HO77" s="5">
        <v>0</v>
      </c>
      <c r="HP77" s="5">
        <v>9.0000000741999902</v>
      </c>
      <c r="HQ77" s="71">
        <v>9.9921430252086706E-5</v>
      </c>
      <c r="HR77" s="71">
        <v>9.9881619226841205E-5</v>
      </c>
      <c r="HS77" s="71">
        <v>9.9898976447354503E-5</v>
      </c>
      <c r="HT77" s="71">
        <v>9.9842972232977404E-5</v>
      </c>
      <c r="HU77" s="5">
        <v>0.41676660229883999</v>
      </c>
      <c r="HV77" s="71">
        <v>9.9960044774860494E-5</v>
      </c>
      <c r="HW77" s="71">
        <v>9.9867462103331306E-5</v>
      </c>
      <c r="HX77" s="71">
        <v>9.8928554742805293E-5</v>
      </c>
      <c r="HY77" s="5">
        <v>0</v>
      </c>
      <c r="HZ77" s="71">
        <v>2.14385272818695E-5</v>
      </c>
      <c r="IA77" s="71">
        <v>2.14385272818695E-5</v>
      </c>
      <c r="IB77" s="71">
        <v>4.0570490380531501E-6</v>
      </c>
      <c r="IC77" s="71">
        <v>2.14385272818695E-5</v>
      </c>
      <c r="ID77" s="71">
        <v>5.4937471958282896E-6</v>
      </c>
      <c r="IE77" s="71">
        <v>5.4937471958282896E-6</v>
      </c>
      <c r="IF77" s="71">
        <v>2.4476075974888498E-6</v>
      </c>
      <c r="IG77" s="5">
        <v>5.9000531824287598E-2</v>
      </c>
      <c r="IH77" s="5">
        <v>0</v>
      </c>
      <c r="II77" s="5">
        <v>34881</v>
      </c>
      <c r="IJ77" s="5">
        <v>19402</v>
      </c>
      <c r="IK77" s="5">
        <v>6693</v>
      </c>
      <c r="IL77" s="5">
        <v>6209</v>
      </c>
      <c r="IM77" s="5">
        <v>484</v>
      </c>
      <c r="IN77" s="5">
        <v>3829</v>
      </c>
      <c r="IO77" s="5">
        <v>2380</v>
      </c>
      <c r="IP77" s="5">
        <v>0</v>
      </c>
      <c r="IQ77" s="5">
        <v>968</v>
      </c>
      <c r="IR77" s="5">
        <v>23127</v>
      </c>
      <c r="IS77" s="5">
        <v>12744</v>
      </c>
      <c r="IT77" s="5">
        <v>2451</v>
      </c>
      <c r="IU77" s="5">
        <v>2451</v>
      </c>
      <c r="IV77" s="5">
        <v>11754</v>
      </c>
      <c r="IW77" s="5">
        <v>11706</v>
      </c>
      <c r="IX77" s="5">
        <v>36</v>
      </c>
      <c r="IY77" s="5">
        <v>0</v>
      </c>
      <c r="IZ77" s="5">
        <v>12</v>
      </c>
      <c r="JA77" s="5">
        <v>7.1698874955927695E-4</v>
      </c>
      <c r="JB77" s="5">
        <v>1.18408102905309E-4</v>
      </c>
      <c r="JC77" s="5">
        <v>7.1698874955927695E-4</v>
      </c>
      <c r="JD77" s="5">
        <v>7.0833045349694103E-4</v>
      </c>
      <c r="JE77" s="5">
        <v>1.18408102905309E-4</v>
      </c>
      <c r="JF77" s="71">
        <v>8.9671971502114299E-5</v>
      </c>
      <c r="JG77" s="5">
        <v>0</v>
      </c>
      <c r="JH77" s="5">
        <v>0</v>
      </c>
      <c r="JI77" s="5">
        <v>0</v>
      </c>
      <c r="JJ77" s="5">
        <v>0</v>
      </c>
      <c r="JK77" s="5">
        <v>0</v>
      </c>
      <c r="JL77" s="5">
        <v>0</v>
      </c>
      <c r="JM77" s="5">
        <v>8.24892667930569E-3</v>
      </c>
      <c r="JN77" s="5">
        <v>8.2468229129637697E-3</v>
      </c>
      <c r="JO77" s="5">
        <v>3.2399559329641999E-3</v>
      </c>
      <c r="JP77" s="5">
        <v>3.2377828730071898E-3</v>
      </c>
      <c r="JQ77" s="71">
        <v>-6.6650097851343004E-6</v>
      </c>
      <c r="JR77" s="71">
        <v>7.8006352772750696E-7</v>
      </c>
      <c r="JS77" s="71">
        <v>7.4450733128618101E-6</v>
      </c>
      <c r="JT77" s="71">
        <v>-1.0163432648900101E-6</v>
      </c>
      <c r="JU77" s="71">
        <v>2.2121337394890701E-6</v>
      </c>
      <c r="JV77" s="71">
        <v>3.2284770043790901E-6</v>
      </c>
      <c r="JW77" s="5">
        <v>4</v>
      </c>
      <c r="JX77" s="5">
        <v>279576.12202695402</v>
      </c>
      <c r="JY77" s="5">
        <v>558695.82082584803</v>
      </c>
      <c r="JZ77" s="5">
        <v>0</v>
      </c>
      <c r="KA77" s="5">
        <v>0</v>
      </c>
      <c r="KB77" s="5" t="s">
        <v>318</v>
      </c>
      <c r="KC77" s="5">
        <v>0</v>
      </c>
      <c r="KD77" s="5" t="s">
        <v>1365</v>
      </c>
      <c r="KF77" s="5" t="s">
        <v>1366</v>
      </c>
      <c r="KG77" s="5" t="s">
        <v>525</v>
      </c>
      <c r="KH77" s="5" t="s">
        <v>320</v>
      </c>
      <c r="KI77" s="5">
        <v>16</v>
      </c>
      <c r="KL77" s="5">
        <v>1</v>
      </c>
      <c r="KM77" s="5">
        <v>1</v>
      </c>
      <c r="KP77" s="5">
        <v>2</v>
      </c>
      <c r="KW77" s="5" t="s">
        <v>321</v>
      </c>
      <c r="LB77" s="5">
        <v>1</v>
      </c>
      <c r="LC77" s="5" t="s">
        <v>318</v>
      </c>
      <c r="LD77" s="5" t="s">
        <v>322</v>
      </c>
      <c r="LE77" s="5">
        <v>0</v>
      </c>
      <c r="LF77" s="5">
        <v>1</v>
      </c>
      <c r="LG77" s="5">
        <v>1</v>
      </c>
    </row>
    <row r="78" spans="1:319" x14ac:dyDescent="0.2">
      <c r="A78" s="5" t="s">
        <v>528</v>
      </c>
      <c r="B78" s="73" t="s">
        <v>547</v>
      </c>
      <c r="C78" s="5" t="s">
        <v>529</v>
      </c>
      <c r="D78" s="5" t="s">
        <v>365</v>
      </c>
      <c r="E78" s="5">
        <v>69</v>
      </c>
      <c r="F78" s="73" t="s">
        <v>1058</v>
      </c>
      <c r="G78" s="29">
        <v>955759.68895638396</v>
      </c>
      <c r="H78" s="29">
        <v>712738.622666843</v>
      </c>
      <c r="I78" s="74">
        <v>955759.68895638396</v>
      </c>
      <c r="J78" s="77">
        <v>44683.731249999997</v>
      </c>
      <c r="K78" s="29">
        <v>955759.68895638396</v>
      </c>
      <c r="L78" s="5" t="s">
        <v>462</v>
      </c>
      <c r="M78" s="5">
        <v>1</v>
      </c>
      <c r="N78" s="5" t="s">
        <v>530</v>
      </c>
      <c r="O78" s="5" t="s">
        <v>530</v>
      </c>
      <c r="R78" s="5">
        <v>69643</v>
      </c>
      <c r="S78" s="5">
        <v>6620</v>
      </c>
      <c r="U78" s="5">
        <v>0</v>
      </c>
      <c r="V78" s="5">
        <v>1381.38035964965</v>
      </c>
      <c r="W78" s="5">
        <v>0</v>
      </c>
      <c r="X78" s="5" t="s">
        <v>1368</v>
      </c>
      <c r="AG78" s="5">
        <v>0</v>
      </c>
      <c r="AH78" s="5">
        <v>0</v>
      </c>
      <c r="AL78" s="5">
        <v>1</v>
      </c>
      <c r="AM78" s="5">
        <v>12</v>
      </c>
      <c r="AU78" s="5">
        <v>68</v>
      </c>
      <c r="AV78" s="5" t="b">
        <v>1</v>
      </c>
      <c r="AW78" s="5">
        <v>0</v>
      </c>
      <c r="AY78" s="5">
        <v>955759.68895638594</v>
      </c>
      <c r="BA78" s="5">
        <v>955759.68895638396</v>
      </c>
      <c r="BB78" s="5">
        <v>0</v>
      </c>
      <c r="BC78" s="5">
        <v>0.86258050704260503</v>
      </c>
      <c r="BD78" s="5">
        <v>1226667.7176737301</v>
      </c>
      <c r="BE78" s="5">
        <v>270907.15555111802</v>
      </c>
      <c r="BF78" s="5">
        <v>1.0585721053735999E-2</v>
      </c>
      <c r="BG78" s="5">
        <v>0</v>
      </c>
      <c r="BH78" s="5">
        <v>0</v>
      </c>
      <c r="BI78" s="5">
        <v>0</v>
      </c>
      <c r="BJ78" s="5">
        <v>0</v>
      </c>
      <c r="BK78" s="5">
        <v>37</v>
      </c>
      <c r="BL78" s="5">
        <v>927</v>
      </c>
      <c r="BM78" s="5">
        <v>0</v>
      </c>
      <c r="BN78" s="5">
        <v>94</v>
      </c>
      <c r="BO78" s="5">
        <v>0</v>
      </c>
      <c r="BP78" s="5">
        <v>22145</v>
      </c>
      <c r="BQ78" s="5">
        <v>0</v>
      </c>
      <c r="BR78" s="5">
        <v>0</v>
      </c>
      <c r="BS78" s="5">
        <v>0</v>
      </c>
      <c r="BT78" s="5">
        <v>11446</v>
      </c>
      <c r="BU78" s="5">
        <v>0</v>
      </c>
      <c r="BV78" s="5">
        <v>244906</v>
      </c>
      <c r="BW78" s="5">
        <v>31</v>
      </c>
      <c r="BX78" s="5">
        <v>5891370</v>
      </c>
      <c r="BY78" s="5">
        <v>0</v>
      </c>
      <c r="BZ78" s="5">
        <v>622280</v>
      </c>
      <c r="CA78" s="5">
        <v>0</v>
      </c>
      <c r="CB78" s="5">
        <v>146596103</v>
      </c>
      <c r="CC78" s="5">
        <v>0</v>
      </c>
      <c r="CD78" s="5">
        <v>0</v>
      </c>
      <c r="CE78" s="5">
        <v>0</v>
      </c>
      <c r="CF78" s="5">
        <v>75770161</v>
      </c>
      <c r="CG78" s="5">
        <v>37</v>
      </c>
      <c r="CH78" s="5">
        <v>0</v>
      </c>
      <c r="CI78" s="5">
        <v>0</v>
      </c>
      <c r="CJ78" s="5">
        <v>31</v>
      </c>
      <c r="CK78" s="5">
        <v>0</v>
      </c>
      <c r="CL78" s="5">
        <v>0</v>
      </c>
      <c r="CM78" s="5">
        <v>37</v>
      </c>
      <c r="CN78" s="5">
        <v>31</v>
      </c>
      <c r="CO78" s="5" t="s">
        <v>939</v>
      </c>
      <c r="CQ78" s="5">
        <v>477233.48775469098</v>
      </c>
      <c r="CR78" s="5">
        <v>478526.20120169298</v>
      </c>
      <c r="CS78" s="5">
        <v>0</v>
      </c>
      <c r="CT78" s="5">
        <v>0</v>
      </c>
      <c r="CU78" s="5">
        <v>0.61056015617173098</v>
      </c>
      <c r="CV78" s="5">
        <v>0.25202035087087299</v>
      </c>
      <c r="CW78" s="5">
        <v>0.28236020819659702</v>
      </c>
      <c r="CX78" s="5">
        <v>0.11390090534061401</v>
      </c>
      <c r="CY78" s="5">
        <v>0.396261113537211</v>
      </c>
      <c r="CZ78" s="5">
        <v>0.32819994797513402</v>
      </c>
      <c r="DA78" s="5">
        <v>0.13811944553025901</v>
      </c>
      <c r="DB78" s="5">
        <v>0.46631939350539398</v>
      </c>
      <c r="DC78" s="5">
        <v>613745.32766470604</v>
      </c>
      <c r="DD78" s="5">
        <v>612922.39000902395</v>
      </c>
      <c r="DE78" s="5">
        <v>136511.22762882701</v>
      </c>
      <c r="DF78" s="5">
        <v>134395.92792228999</v>
      </c>
      <c r="DG78" s="5">
        <v>135584.56096245701</v>
      </c>
      <c r="DH78" s="5">
        <v>133654.295873241</v>
      </c>
      <c r="DI78" s="5">
        <v>269238.856835699</v>
      </c>
      <c r="DJ78" s="5">
        <v>741.66666637000003</v>
      </c>
      <c r="DK78" s="5">
        <v>741.60863515149299</v>
      </c>
      <c r="DL78" s="5">
        <v>1483.2753015214901</v>
      </c>
      <c r="DM78" s="5">
        <v>0</v>
      </c>
      <c r="DN78" s="5">
        <v>0</v>
      </c>
      <c r="DO78" s="5">
        <v>0</v>
      </c>
      <c r="DP78" s="5">
        <v>185</v>
      </c>
      <c r="DQ78" s="5">
        <v>2.3413897280966701E-2</v>
      </c>
      <c r="DR78" s="5">
        <v>185.02341389727999</v>
      </c>
      <c r="DS78" s="5">
        <v>1.72103168661334E-3</v>
      </c>
      <c r="DT78" s="5">
        <v>8.8646893671227092E-3</v>
      </c>
      <c r="DU78" s="5">
        <v>1.0585721053735999E-2</v>
      </c>
      <c r="DV78" s="5">
        <v>1.72103168661334E-3</v>
      </c>
      <c r="DW78" s="5">
        <v>8.8646893671227092E-3</v>
      </c>
      <c r="DX78" s="5">
        <v>0</v>
      </c>
      <c r="DY78" s="5">
        <v>0</v>
      </c>
      <c r="DZ78" s="5">
        <v>0</v>
      </c>
      <c r="EA78" s="5">
        <v>0</v>
      </c>
      <c r="EB78" s="5">
        <v>0</v>
      </c>
      <c r="EC78" s="5">
        <v>0</v>
      </c>
      <c r="ED78" s="5">
        <v>0</v>
      </c>
      <c r="EE78" s="5">
        <v>0</v>
      </c>
      <c r="EF78" s="5">
        <v>0</v>
      </c>
      <c r="EG78" s="5">
        <v>0</v>
      </c>
      <c r="EH78" s="5">
        <v>0</v>
      </c>
      <c r="EI78" s="5">
        <v>0</v>
      </c>
      <c r="EJ78" s="5">
        <v>0</v>
      </c>
      <c r="EK78" s="5">
        <v>0.43003073682885001</v>
      </c>
      <c r="EL78" s="5">
        <v>0.19516460875639999</v>
      </c>
      <c r="EM78" s="71">
        <v>9.99884083545676E-5</v>
      </c>
      <c r="EN78" s="5">
        <v>0</v>
      </c>
      <c r="EO78" s="71">
        <v>3.6476541292961401E-19</v>
      </c>
      <c r="EP78" s="5">
        <v>10.6290125261261</v>
      </c>
      <c r="EQ78" s="71">
        <v>9.9294849196795905E-5</v>
      </c>
      <c r="ER78" s="71">
        <v>9.9681903919401904E-5</v>
      </c>
      <c r="ES78" s="5">
        <v>0</v>
      </c>
      <c r="ET78" s="5">
        <v>6.5950000516999996</v>
      </c>
      <c r="EU78" s="71">
        <v>9.9904279959265403E-5</v>
      </c>
      <c r="EV78" s="71">
        <v>9.9873796800209401E-5</v>
      </c>
      <c r="EW78" s="71">
        <v>9.9899793596924802E-5</v>
      </c>
      <c r="EX78" s="71">
        <v>9.9761806824805096E-5</v>
      </c>
      <c r="EY78" s="5">
        <v>0.41676661024435302</v>
      </c>
      <c r="EZ78" s="71">
        <v>9.9943744353403406E-5</v>
      </c>
      <c r="FA78" s="5">
        <v>0</v>
      </c>
      <c r="FB78" s="5">
        <v>0</v>
      </c>
      <c r="FC78" s="5">
        <v>0</v>
      </c>
      <c r="FD78" s="71">
        <v>2.0159187008594801E-7</v>
      </c>
      <c r="FE78" s="71">
        <v>2.0159187008594801E-7</v>
      </c>
      <c r="FF78" s="71">
        <v>2.76284192815556E-8</v>
      </c>
      <c r="FG78" s="71">
        <v>2.0159187008594801E-7</v>
      </c>
      <c r="FH78" s="71">
        <v>4.4852142000451001E-8</v>
      </c>
      <c r="FI78" s="71">
        <v>4.4852142000451001E-8</v>
      </c>
      <c r="FJ78" s="71">
        <v>3.1373259545830399E-8</v>
      </c>
      <c r="FK78" s="71">
        <v>3.04652451299514E-6</v>
      </c>
      <c r="FL78" s="5">
        <v>0</v>
      </c>
      <c r="FM78" s="71">
        <v>-3.2088190339403201E-6</v>
      </c>
      <c r="FN78" s="71">
        <v>3.6479017166832298E-7</v>
      </c>
      <c r="FO78" s="71">
        <v>3.57360920560864E-6</v>
      </c>
      <c r="FP78" s="71">
        <v>-6.1049102330640799E-7</v>
      </c>
      <c r="FQ78" s="71">
        <v>1.3889157382040399E-6</v>
      </c>
      <c r="FR78" s="71">
        <v>1.9994067615104501E-6</v>
      </c>
      <c r="FS78" s="5">
        <v>4</v>
      </c>
      <c r="FT78" s="5">
        <v>0.174532925199432</v>
      </c>
      <c r="FU78" s="5">
        <v>9.4999999999999904E-2</v>
      </c>
      <c r="FV78" s="5">
        <v>0.43003073682885001</v>
      </c>
      <c r="FW78" s="5">
        <v>0.19516460875639999</v>
      </c>
      <c r="FX78" s="71">
        <v>9.9990705790586805E-5</v>
      </c>
      <c r="FY78" s="5">
        <v>0</v>
      </c>
      <c r="FZ78" s="5">
        <v>5.3801702129159104</v>
      </c>
      <c r="GA78" s="5">
        <v>0.14091662283773501</v>
      </c>
      <c r="GB78" s="71">
        <v>9.9990705790586805E-5</v>
      </c>
      <c r="GC78" s="5">
        <v>0</v>
      </c>
      <c r="GD78" s="71">
        <v>4.0411665559784199E-17</v>
      </c>
      <c r="GE78" s="5">
        <v>3.7035887611026101</v>
      </c>
      <c r="GF78" s="71">
        <v>9.9336593035043096E-5</v>
      </c>
      <c r="GG78" s="71">
        <v>9.9754386858247294E-5</v>
      </c>
      <c r="GH78" s="71">
        <v>1.1209856127660901E-11</v>
      </c>
      <c r="GI78" s="5">
        <v>3.6846281899981199</v>
      </c>
      <c r="GJ78" s="71">
        <v>9.9910166515209496E-5</v>
      </c>
      <c r="GK78" s="71">
        <v>9.9899312205775596E-5</v>
      </c>
      <c r="GL78" s="71">
        <v>9.9685968739215899E-5</v>
      </c>
      <c r="GM78" s="71">
        <v>9.9270060031741896E-5</v>
      </c>
      <c r="GN78" s="5">
        <v>0.416766566033624</v>
      </c>
      <c r="GO78" s="71">
        <v>9.9899533624103699E-5</v>
      </c>
      <c r="GP78" s="5">
        <v>0</v>
      </c>
      <c r="GQ78" s="5">
        <v>0</v>
      </c>
      <c r="GR78" s="5">
        <v>0</v>
      </c>
      <c r="GS78" s="71">
        <v>6.6388868385086602E-6</v>
      </c>
      <c r="GT78" s="71">
        <v>6.6388868385086602E-6</v>
      </c>
      <c r="GU78" s="71">
        <v>1.09651763890994E-6</v>
      </c>
      <c r="GV78" s="71">
        <v>6.6388868385086602E-6</v>
      </c>
      <c r="GW78" s="71">
        <v>1.4645654382583401E-6</v>
      </c>
      <c r="GX78" s="71">
        <v>1.2854979596354999E-6</v>
      </c>
      <c r="GY78" s="71">
        <v>1.4645654382583401E-6</v>
      </c>
      <c r="GZ78" s="5">
        <v>2.9500192680886599E-2</v>
      </c>
      <c r="HA78" s="5">
        <v>0</v>
      </c>
      <c r="HB78" s="71">
        <v>-1.3677750087853499E-6</v>
      </c>
      <c r="HC78" s="71">
        <v>1.44829169120368E-7</v>
      </c>
      <c r="HD78" s="71">
        <v>1.51260417790572E-6</v>
      </c>
      <c r="HE78" s="71">
        <v>-2.4331385264941298E-7</v>
      </c>
      <c r="HF78" s="71">
        <v>5.6174850599234001E-7</v>
      </c>
      <c r="HG78" s="71">
        <v>8.0506235864175299E-7</v>
      </c>
      <c r="HH78" s="5">
        <v>6</v>
      </c>
      <c r="HI78" s="5">
        <v>0.174532925199432</v>
      </c>
      <c r="HJ78" s="5">
        <v>0</v>
      </c>
      <c r="HK78" s="71">
        <v>4.0411665559784199E-17</v>
      </c>
      <c r="HL78" s="5">
        <v>10.6290125261261</v>
      </c>
      <c r="HM78" s="71">
        <v>9.9336593035043096E-5</v>
      </c>
      <c r="HN78" s="71">
        <v>9.9754386858247294E-5</v>
      </c>
      <c r="HO78" s="71">
        <v>1.1209856127660901E-11</v>
      </c>
      <c r="HP78" s="5">
        <v>6.5950000516999996</v>
      </c>
      <c r="HQ78" s="71">
        <v>9.9910166515209496E-5</v>
      </c>
      <c r="HR78" s="71">
        <v>9.9899312205775596E-5</v>
      </c>
      <c r="HS78" s="71">
        <v>9.9899793596924802E-5</v>
      </c>
      <c r="HT78" s="71">
        <v>9.9761806824805096E-5</v>
      </c>
      <c r="HU78" s="5">
        <v>0.41676661024435302</v>
      </c>
      <c r="HV78" s="71">
        <v>9.9943744353403406E-5</v>
      </c>
      <c r="HW78" s="5">
        <v>0</v>
      </c>
      <c r="HX78" s="5">
        <v>0</v>
      </c>
      <c r="HY78" s="5">
        <v>0</v>
      </c>
      <c r="HZ78" s="71">
        <v>6.6388868385086602E-6</v>
      </c>
      <c r="IA78" s="71">
        <v>6.6388868385086602E-6</v>
      </c>
      <c r="IB78" s="71">
        <v>1.09651763890994E-6</v>
      </c>
      <c r="IC78" s="71">
        <v>6.6388868385086602E-6</v>
      </c>
      <c r="ID78" s="71">
        <v>1.4645654382583401E-6</v>
      </c>
      <c r="IE78" s="71">
        <v>1.2854979596354999E-6</v>
      </c>
      <c r="IF78" s="71">
        <v>1.4645654382583401E-6</v>
      </c>
      <c r="IG78" s="5">
        <v>2.9500192680886599E-2</v>
      </c>
      <c r="IH78" s="5">
        <v>0</v>
      </c>
      <c r="II78" s="5">
        <v>33685</v>
      </c>
      <c r="IJ78" s="5">
        <v>18916</v>
      </c>
      <c r="IK78" s="5">
        <v>6620</v>
      </c>
      <c r="IL78" s="5">
        <v>6156</v>
      </c>
      <c r="IM78" s="5">
        <v>464</v>
      </c>
      <c r="IN78" s="5">
        <v>3797</v>
      </c>
      <c r="IO78" s="5">
        <v>2359</v>
      </c>
      <c r="IP78" s="5">
        <v>0</v>
      </c>
      <c r="IQ78" s="5">
        <v>927</v>
      </c>
      <c r="IR78" s="5">
        <v>22239</v>
      </c>
      <c r="IS78" s="5">
        <v>12286</v>
      </c>
      <c r="IT78" s="5">
        <v>2444</v>
      </c>
      <c r="IU78" s="5">
        <v>2444</v>
      </c>
      <c r="IV78" s="5">
        <v>11446</v>
      </c>
      <c r="IW78" s="5">
        <v>11397</v>
      </c>
      <c r="IX78" s="5">
        <v>37</v>
      </c>
      <c r="IY78" s="5">
        <v>0</v>
      </c>
      <c r="IZ78" s="5">
        <v>12</v>
      </c>
      <c r="JA78" s="5">
        <v>1.79220531242663E-3</v>
      </c>
      <c r="JB78" s="5">
        <v>1.19855005033642E-4</v>
      </c>
      <c r="JC78" s="5">
        <v>1.79156456438001E-3</v>
      </c>
      <c r="JD78" s="5">
        <v>1.79220531242663E-3</v>
      </c>
      <c r="JE78" s="5">
        <v>1.19487685017016E-4</v>
      </c>
      <c r="JF78" s="5">
        <v>1.19855005033642E-4</v>
      </c>
      <c r="JG78" s="5">
        <v>0</v>
      </c>
      <c r="JH78" s="5">
        <v>0</v>
      </c>
      <c r="JI78" s="5">
        <v>0</v>
      </c>
      <c r="JJ78" s="5">
        <v>0</v>
      </c>
      <c r="JK78" s="5">
        <v>0</v>
      </c>
      <c r="JL78" s="5">
        <v>0</v>
      </c>
      <c r="JM78" s="5">
        <v>8.8897917090510307E-3</v>
      </c>
      <c r="JN78" s="5">
        <v>8.8889646377723393E-3</v>
      </c>
      <c r="JO78" s="5">
        <v>3.1044370455656101E-3</v>
      </c>
      <c r="JP78" s="5">
        <v>3.10215368601581E-3</v>
      </c>
      <c r="JQ78" s="71">
        <v>-4.5765940427256698E-6</v>
      </c>
      <c r="JR78" s="71">
        <v>5.0961934078869199E-7</v>
      </c>
      <c r="JS78" s="71">
        <v>5.0862133835143697E-6</v>
      </c>
      <c r="JT78" s="71">
        <v>-8.5380487595582097E-7</v>
      </c>
      <c r="JU78" s="71">
        <v>1.9506642441963801E-6</v>
      </c>
      <c r="JV78" s="71">
        <v>2.8044691201522002E-6</v>
      </c>
      <c r="JW78" s="5">
        <v>4</v>
      </c>
      <c r="JX78" s="5">
        <v>477030.60496393702</v>
      </c>
      <c r="JY78" s="5">
        <v>954264.092718628</v>
      </c>
      <c r="JZ78" s="5">
        <v>0.174532925199432</v>
      </c>
      <c r="KA78" s="5">
        <v>9.4999999999999904E-2</v>
      </c>
      <c r="KB78" s="5" t="s">
        <v>318</v>
      </c>
      <c r="KC78" s="5">
        <v>0</v>
      </c>
      <c r="KD78" s="5" t="s">
        <v>1369</v>
      </c>
      <c r="KF78" s="5" t="s">
        <v>1370</v>
      </c>
      <c r="KG78" s="5" t="s">
        <v>525</v>
      </c>
      <c r="KH78" s="5" t="s">
        <v>320</v>
      </c>
      <c r="KI78" s="5">
        <v>16</v>
      </c>
      <c r="KL78" s="5">
        <v>1</v>
      </c>
      <c r="KM78" s="5">
        <v>1</v>
      </c>
      <c r="KP78" s="5">
        <v>2</v>
      </c>
      <c r="KW78" s="5" t="s">
        <v>321</v>
      </c>
      <c r="LB78" s="5">
        <v>1</v>
      </c>
      <c r="LC78" s="5" t="s">
        <v>318</v>
      </c>
      <c r="LD78" s="5" t="s">
        <v>322</v>
      </c>
      <c r="LE78" s="5">
        <v>0</v>
      </c>
      <c r="LF78" s="5">
        <v>1</v>
      </c>
      <c r="LG78" s="5">
        <v>1</v>
      </c>
    </row>
    <row r="79" spans="1:319" x14ac:dyDescent="0.2">
      <c r="A79" s="5" t="s">
        <v>528</v>
      </c>
      <c r="B79" s="73" t="s">
        <v>547</v>
      </c>
      <c r="C79" s="5" t="s">
        <v>529</v>
      </c>
      <c r="D79" s="5" t="s">
        <v>365</v>
      </c>
      <c r="E79" s="5">
        <v>77</v>
      </c>
      <c r="F79" s="73" t="s">
        <v>1059</v>
      </c>
      <c r="G79" s="29">
        <v>404907.71183113602</v>
      </c>
      <c r="H79" s="29">
        <v>155651.05092924801</v>
      </c>
      <c r="I79" s="74">
        <v>404907.71183113602</v>
      </c>
      <c r="J79" s="77">
        <v>44687.306944444441</v>
      </c>
      <c r="K79" s="29">
        <v>404907.71183113602</v>
      </c>
      <c r="L79" s="5" t="s">
        <v>462</v>
      </c>
      <c r="M79" s="5">
        <v>1</v>
      </c>
      <c r="N79" s="5" t="s">
        <v>530</v>
      </c>
      <c r="O79" s="5" t="s">
        <v>530</v>
      </c>
      <c r="R79" s="5">
        <v>69138</v>
      </c>
      <c r="S79" s="5">
        <v>6584</v>
      </c>
      <c r="U79" s="5">
        <v>0</v>
      </c>
      <c r="V79" s="5">
        <v>1670.22429132461</v>
      </c>
      <c r="W79" s="5">
        <v>0</v>
      </c>
      <c r="X79" s="5" t="s">
        <v>1387</v>
      </c>
      <c r="AG79" s="5">
        <v>0</v>
      </c>
      <c r="AH79" s="5">
        <v>0</v>
      </c>
      <c r="AL79" s="5">
        <v>1</v>
      </c>
      <c r="AM79" s="5">
        <v>11</v>
      </c>
      <c r="AU79" s="5">
        <v>173</v>
      </c>
      <c r="AV79" s="5" t="b">
        <v>1</v>
      </c>
      <c r="AW79" s="5">
        <v>0</v>
      </c>
      <c r="AY79" s="5">
        <v>404907.711831138</v>
      </c>
      <c r="BA79" s="5">
        <v>404907.71183113602</v>
      </c>
      <c r="BB79" s="5">
        <v>0</v>
      </c>
      <c r="BC79" s="5">
        <v>1.2847536401233199</v>
      </c>
      <c r="BD79" s="5">
        <v>580655.31602337398</v>
      </c>
      <c r="BE79" s="5">
        <v>175746.31810523401</v>
      </c>
      <c r="BF79" s="5">
        <v>1.33336221139042E-3</v>
      </c>
      <c r="BG79" s="5">
        <v>0</v>
      </c>
      <c r="BH79" s="5">
        <v>0</v>
      </c>
      <c r="BI79" s="5">
        <v>0</v>
      </c>
      <c r="BJ79" s="5">
        <v>0</v>
      </c>
      <c r="BK79" s="5">
        <v>173</v>
      </c>
      <c r="BL79" s="5">
        <v>921</v>
      </c>
      <c r="BM79" s="5">
        <v>0</v>
      </c>
      <c r="BN79" s="5">
        <v>57</v>
      </c>
      <c r="BO79" s="5">
        <v>0</v>
      </c>
      <c r="BP79" s="5">
        <v>22135</v>
      </c>
      <c r="BQ79" s="5">
        <v>0</v>
      </c>
      <c r="BR79" s="5">
        <v>0</v>
      </c>
      <c r="BS79" s="5">
        <v>0</v>
      </c>
      <c r="BT79" s="5">
        <v>11424</v>
      </c>
      <c r="BU79" s="5">
        <v>0</v>
      </c>
      <c r="BV79" s="5">
        <v>1138894</v>
      </c>
      <c r="BW79" s="5">
        <v>0</v>
      </c>
      <c r="BX79" s="5">
        <v>4924509</v>
      </c>
      <c r="BY79" s="5">
        <v>0</v>
      </c>
      <c r="BZ79" s="5">
        <v>375288</v>
      </c>
      <c r="CA79" s="5">
        <v>0</v>
      </c>
      <c r="CB79" s="5">
        <v>145733058</v>
      </c>
      <c r="CC79" s="5">
        <v>0</v>
      </c>
      <c r="CD79" s="5">
        <v>0</v>
      </c>
      <c r="CE79" s="5">
        <v>0</v>
      </c>
      <c r="CF79" s="5">
        <v>75213275</v>
      </c>
      <c r="CG79" s="5">
        <v>173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173</v>
      </c>
      <c r="CN79" s="5">
        <v>0</v>
      </c>
      <c r="CO79" s="5" t="s">
        <v>943</v>
      </c>
      <c r="CQ79" s="5">
        <v>201310.69061115</v>
      </c>
      <c r="CR79" s="5">
        <v>203597.021219986</v>
      </c>
      <c r="CS79" s="5">
        <v>0</v>
      </c>
      <c r="CT79" s="5">
        <v>0</v>
      </c>
      <c r="CU79" s="5">
        <v>7.6328050053509899E-2</v>
      </c>
      <c r="CV79" s="5">
        <v>1.20842559006981</v>
      </c>
      <c r="CW79" s="5">
        <v>3.6140684455661001E-2</v>
      </c>
      <c r="CX79" s="5">
        <v>0.52498167528876405</v>
      </c>
      <c r="CY79" s="5">
        <v>0.56112235974442504</v>
      </c>
      <c r="CZ79" s="5">
        <v>4.0187365597848898E-2</v>
      </c>
      <c r="DA79" s="5">
        <v>0.68344391478105404</v>
      </c>
      <c r="DB79" s="5">
        <v>0.72363128037890301</v>
      </c>
      <c r="DC79" s="5">
        <v>291109.22659623699</v>
      </c>
      <c r="DD79" s="5">
        <v>289546.089427136</v>
      </c>
      <c r="DE79" s="5">
        <v>89798.458523704307</v>
      </c>
      <c r="DF79" s="5">
        <v>85947.859581530502</v>
      </c>
      <c r="DG79" s="5">
        <v>88310.125190620296</v>
      </c>
      <c r="DH79" s="5">
        <v>85324.567130382493</v>
      </c>
      <c r="DI79" s="5">
        <v>173634.69232100199</v>
      </c>
      <c r="DJ79" s="5">
        <v>623.33333308399995</v>
      </c>
      <c r="DK79" s="5">
        <v>623.29245114800904</v>
      </c>
      <c r="DL79" s="5">
        <v>1246.6257842320099</v>
      </c>
      <c r="DM79" s="5">
        <v>0</v>
      </c>
      <c r="DN79" s="5">
        <v>0</v>
      </c>
      <c r="DO79" s="5">
        <v>0</v>
      </c>
      <c r="DP79" s="5">
        <v>865</v>
      </c>
      <c r="DQ79" s="5">
        <v>0</v>
      </c>
      <c r="DR79" s="5">
        <v>865</v>
      </c>
      <c r="DS79" s="5">
        <v>1.13333259495659E-3</v>
      </c>
      <c r="DT79" s="5">
        <v>2.0002961643382801E-4</v>
      </c>
      <c r="DU79" s="5">
        <v>1.33336221139042E-3</v>
      </c>
      <c r="DV79" s="5">
        <v>1.13333259495659E-3</v>
      </c>
      <c r="DW79" s="5">
        <v>2.0002961643382801E-4</v>
      </c>
      <c r="DX79" s="5">
        <v>0</v>
      </c>
      <c r="DY79" s="5">
        <v>0</v>
      </c>
      <c r="DZ79" s="5">
        <v>0</v>
      </c>
      <c r="EA79" s="5">
        <v>0</v>
      </c>
      <c r="EB79" s="5">
        <v>0</v>
      </c>
      <c r="EC79" s="5">
        <v>0</v>
      </c>
      <c r="ED79" s="5">
        <v>0</v>
      </c>
      <c r="EE79" s="5">
        <v>0</v>
      </c>
      <c r="EF79" s="5">
        <v>0</v>
      </c>
      <c r="EG79" s="5">
        <v>0</v>
      </c>
      <c r="EH79" s="5">
        <v>0</v>
      </c>
      <c r="EI79" s="5">
        <v>0</v>
      </c>
      <c r="EJ79" s="5">
        <v>0</v>
      </c>
      <c r="EK79" s="5">
        <v>0.26576221705344899</v>
      </c>
      <c r="EL79" s="5">
        <v>0.18837709210082901</v>
      </c>
      <c r="EM79" s="71">
        <v>9.9977489350422293E-5</v>
      </c>
      <c r="EN79" s="5">
        <v>0</v>
      </c>
      <c r="EO79" s="71">
        <v>5.9257567272137701E-19</v>
      </c>
      <c r="EP79" s="5">
        <v>7.1754723621604004</v>
      </c>
      <c r="EQ79" s="71">
        <v>9.5692341022024494E-5</v>
      </c>
      <c r="ER79" s="71">
        <v>9.6528752765299904E-5</v>
      </c>
      <c r="ES79" s="5">
        <v>0</v>
      </c>
      <c r="ET79" s="5">
        <v>8.2301865861000003</v>
      </c>
      <c r="EU79" s="71">
        <v>9.9872873177954402E-5</v>
      </c>
      <c r="EV79" s="71">
        <v>9.9799018122848001E-5</v>
      </c>
      <c r="EW79" s="71">
        <v>9.9780082329470305E-5</v>
      </c>
      <c r="EX79" s="71">
        <v>9.9911169110455903E-5</v>
      </c>
      <c r="EY79" s="5">
        <v>0.41676658917939102</v>
      </c>
      <c r="EZ79" s="71">
        <v>9.9922679392072599E-5</v>
      </c>
      <c r="FA79" s="5">
        <v>0</v>
      </c>
      <c r="FB79" s="71">
        <v>9.3908173220746906E-5</v>
      </c>
      <c r="FC79" s="5">
        <v>0</v>
      </c>
      <c r="FD79" s="71">
        <v>4.5082442196031603E-8</v>
      </c>
      <c r="FE79" s="71">
        <v>4.5082442196031603E-8</v>
      </c>
      <c r="FF79" s="71">
        <v>2.81053963435695E-9</v>
      </c>
      <c r="FG79" s="71">
        <v>4.5082442196031603E-8</v>
      </c>
      <c r="FH79" s="71">
        <v>9.7807762999835208E-9</v>
      </c>
      <c r="FI79" s="71">
        <v>9.7807762999835208E-9</v>
      </c>
      <c r="FJ79" s="71">
        <v>3.5123806085834899E-9</v>
      </c>
      <c r="FK79" s="71">
        <v>6.1906696036117997E-7</v>
      </c>
      <c r="FL79" s="5">
        <v>0</v>
      </c>
      <c r="FM79" s="71">
        <v>-3.64021131021988E-7</v>
      </c>
      <c r="FN79" s="71">
        <v>5.9113628172549197E-8</v>
      </c>
      <c r="FO79" s="71">
        <v>4.2313475919453701E-7</v>
      </c>
      <c r="FP79" s="71">
        <v>-6.7591478961723498E-8</v>
      </c>
      <c r="FQ79" s="71">
        <v>1.8304836733984099E-7</v>
      </c>
      <c r="FR79" s="71">
        <v>2.5063984630156501E-7</v>
      </c>
      <c r="FS79" s="5">
        <v>4</v>
      </c>
      <c r="FT79" s="5">
        <v>0</v>
      </c>
      <c r="FU79" s="5">
        <v>0</v>
      </c>
      <c r="FV79" s="5">
        <v>0.26576221705344899</v>
      </c>
      <c r="FW79" s="5">
        <v>0.18837709210082901</v>
      </c>
      <c r="FX79" s="71">
        <v>9.99876302811841E-5</v>
      </c>
      <c r="FY79" s="5">
        <v>0</v>
      </c>
      <c r="FZ79" s="5">
        <v>5.5954556657964796</v>
      </c>
      <c r="GA79" s="5">
        <v>9.0713824041543101E-2</v>
      </c>
      <c r="GB79" s="71">
        <v>9.99876302811841E-5</v>
      </c>
      <c r="GC79" s="5">
        <v>0</v>
      </c>
      <c r="GD79" s="71">
        <v>1.24796717049422E-17</v>
      </c>
      <c r="GE79" s="5">
        <v>2.59237960680053</v>
      </c>
      <c r="GF79" s="71">
        <v>9.5051705618770494E-5</v>
      </c>
      <c r="GG79" s="71">
        <v>9.9197630029745895E-5</v>
      </c>
      <c r="GH79" s="71">
        <v>1.5552621686883001E-11</v>
      </c>
      <c r="GI79" s="5">
        <v>0.83343310067107801</v>
      </c>
      <c r="GJ79" s="71">
        <v>9.9886355357833802E-5</v>
      </c>
      <c r="GK79" s="71">
        <v>9.9762907296808604E-5</v>
      </c>
      <c r="GL79" s="71">
        <v>9.9444461578279605E-5</v>
      </c>
      <c r="GM79" s="71">
        <v>9.9767671079220495E-5</v>
      </c>
      <c r="GN79" s="5">
        <v>0.41676652182846502</v>
      </c>
      <c r="GO79" s="71">
        <v>9.9855328465014897E-5</v>
      </c>
      <c r="GP79" s="5">
        <v>0</v>
      </c>
      <c r="GQ79" s="5">
        <v>0</v>
      </c>
      <c r="GR79" s="5">
        <v>0</v>
      </c>
      <c r="GS79" s="71">
        <v>2.6751359057053301E-5</v>
      </c>
      <c r="GT79" s="71">
        <v>2.6751359057053301E-5</v>
      </c>
      <c r="GU79" s="71">
        <v>3.1067254130379098E-6</v>
      </c>
      <c r="GV79" s="71">
        <v>2.6751359057053301E-5</v>
      </c>
      <c r="GW79" s="71">
        <v>4.5780040771603496E-6</v>
      </c>
      <c r="GX79" s="71">
        <v>4.5780040771603496E-6</v>
      </c>
      <c r="GY79" s="71">
        <v>2.6068486808083999E-6</v>
      </c>
      <c r="GZ79" s="71">
        <v>8.67952304473007E-7</v>
      </c>
      <c r="HA79" s="5">
        <v>0</v>
      </c>
      <c r="HB79" s="71">
        <v>-5.8772033484661198E-6</v>
      </c>
      <c r="HC79" s="71">
        <v>1.1620618160935301E-6</v>
      </c>
      <c r="HD79" s="71">
        <v>7.0392651645596499E-6</v>
      </c>
      <c r="HE79" s="71">
        <v>-9.3166725717939102E-7</v>
      </c>
      <c r="HF79" s="71">
        <v>2.6840564244028401E-6</v>
      </c>
      <c r="HG79" s="71">
        <v>3.6157236815822401E-6</v>
      </c>
      <c r="HH79" s="5">
        <v>6.9443999999999999</v>
      </c>
      <c r="HI79" s="5">
        <v>0</v>
      </c>
      <c r="HJ79" s="5">
        <v>0</v>
      </c>
      <c r="HK79" s="71">
        <v>1.24796717049422E-17</v>
      </c>
      <c r="HL79" s="5">
        <v>7.1754723621604004</v>
      </c>
      <c r="HM79" s="71">
        <v>9.5692341022024494E-5</v>
      </c>
      <c r="HN79" s="71">
        <v>9.9197630029745895E-5</v>
      </c>
      <c r="HO79" s="71">
        <v>1.5552621686883001E-11</v>
      </c>
      <c r="HP79" s="5">
        <v>8.2301865861000003</v>
      </c>
      <c r="HQ79" s="71">
        <v>9.9886355357833802E-5</v>
      </c>
      <c r="HR79" s="71">
        <v>9.9799018122848001E-5</v>
      </c>
      <c r="HS79" s="71">
        <v>9.9780082329470305E-5</v>
      </c>
      <c r="HT79" s="71">
        <v>9.9911169110455903E-5</v>
      </c>
      <c r="HU79" s="5">
        <v>0.41676658917939102</v>
      </c>
      <c r="HV79" s="71">
        <v>9.9922679392072599E-5</v>
      </c>
      <c r="HW79" s="5">
        <v>0</v>
      </c>
      <c r="HX79" s="71">
        <v>9.3908173220746906E-5</v>
      </c>
      <c r="HY79" s="5">
        <v>0</v>
      </c>
      <c r="HZ79" s="71">
        <v>2.6751359057053301E-5</v>
      </c>
      <c r="IA79" s="71">
        <v>2.6751359057053301E-5</v>
      </c>
      <c r="IB79" s="71">
        <v>3.1067254130379098E-6</v>
      </c>
      <c r="IC79" s="71">
        <v>2.6751359057053301E-5</v>
      </c>
      <c r="ID79" s="71">
        <v>4.5780040771603496E-6</v>
      </c>
      <c r="IE79" s="71">
        <v>4.5780040771603496E-6</v>
      </c>
      <c r="IF79" s="71">
        <v>2.6068486808083999E-6</v>
      </c>
      <c r="IG79" s="71">
        <v>8.67952304473007E-7</v>
      </c>
      <c r="IH79" s="5">
        <v>0</v>
      </c>
      <c r="II79" s="5">
        <v>33616</v>
      </c>
      <c r="IJ79" s="5">
        <v>18889</v>
      </c>
      <c r="IK79" s="5">
        <v>6584</v>
      </c>
      <c r="IL79" s="5">
        <v>6123</v>
      </c>
      <c r="IM79" s="5">
        <v>461</v>
      </c>
      <c r="IN79" s="5">
        <v>3782</v>
      </c>
      <c r="IO79" s="5">
        <v>2341</v>
      </c>
      <c r="IP79" s="5">
        <v>0</v>
      </c>
      <c r="IQ79" s="5">
        <v>921</v>
      </c>
      <c r="IR79" s="5">
        <v>22192</v>
      </c>
      <c r="IS79" s="5">
        <v>12273</v>
      </c>
      <c r="IT79" s="5">
        <v>2437</v>
      </c>
      <c r="IU79" s="5">
        <v>2437</v>
      </c>
      <c r="IV79" s="5">
        <v>11424</v>
      </c>
      <c r="IW79" s="5">
        <v>11375</v>
      </c>
      <c r="IX79" s="5">
        <v>37</v>
      </c>
      <c r="IY79" s="5">
        <v>0</v>
      </c>
      <c r="IZ79" s="5">
        <v>12</v>
      </c>
      <c r="JA79" s="5">
        <v>6.9308660650335696E-4</v>
      </c>
      <c r="JB79" s="5">
        <v>1.3615598889127301E-4</v>
      </c>
      <c r="JC79" s="5">
        <v>6.9308660650335696E-4</v>
      </c>
      <c r="JD79" s="5">
        <v>6.88272489615116E-4</v>
      </c>
      <c r="JE79" s="5">
        <v>1.3615598889127301E-4</v>
      </c>
      <c r="JF79" s="5">
        <v>1.3607658097569599E-4</v>
      </c>
      <c r="JG79" s="5">
        <v>0</v>
      </c>
      <c r="JH79" s="5">
        <v>0</v>
      </c>
      <c r="JI79" s="5">
        <v>0</v>
      </c>
      <c r="JJ79" s="5">
        <v>0</v>
      </c>
      <c r="JK79" s="5">
        <v>0</v>
      </c>
      <c r="JL79" s="5">
        <v>0</v>
      </c>
      <c r="JM79" s="5">
        <v>7.4259610313518604E-3</v>
      </c>
      <c r="JN79" s="5">
        <v>7.4242170772473703E-3</v>
      </c>
      <c r="JO79" s="5">
        <v>2.8220893167547798E-3</v>
      </c>
      <c r="JP79" s="5">
        <v>2.8191126782249102E-3</v>
      </c>
      <c r="JQ79" s="71">
        <v>-6.2412244794881104E-6</v>
      </c>
      <c r="JR79" s="71">
        <v>1.2211754442660801E-6</v>
      </c>
      <c r="JS79" s="71">
        <v>7.4623999237541902E-6</v>
      </c>
      <c r="JT79" s="71">
        <v>-9.9925873614111393E-7</v>
      </c>
      <c r="JU79" s="71">
        <v>2.8671047917426901E-6</v>
      </c>
      <c r="JV79" s="71">
        <v>3.8663635278838004E-6</v>
      </c>
      <c r="JW79" s="5">
        <v>4</v>
      </c>
      <c r="JX79" s="5">
        <v>202355.42563254799</v>
      </c>
      <c r="JY79" s="5">
        <v>403666.11624369799</v>
      </c>
      <c r="JZ79" s="5">
        <v>0</v>
      </c>
      <c r="KA79" s="5">
        <v>0</v>
      </c>
      <c r="KB79" s="5" t="s">
        <v>318</v>
      </c>
      <c r="KC79" s="5">
        <v>0</v>
      </c>
      <c r="KD79" s="5" t="s">
        <v>1388</v>
      </c>
      <c r="KF79" s="5" t="s">
        <v>1389</v>
      </c>
      <c r="KG79" s="5" t="s">
        <v>525</v>
      </c>
      <c r="KH79" s="5" t="s">
        <v>320</v>
      </c>
      <c r="KI79" s="5">
        <v>16</v>
      </c>
      <c r="KL79" s="5">
        <v>1</v>
      </c>
      <c r="KM79" s="5">
        <v>1</v>
      </c>
      <c r="KP79" s="5">
        <v>2</v>
      </c>
      <c r="KW79" s="5" t="s">
        <v>321</v>
      </c>
      <c r="LB79" s="5">
        <v>1</v>
      </c>
      <c r="LC79" s="5" t="s">
        <v>318</v>
      </c>
      <c r="LD79" s="5" t="s">
        <v>322</v>
      </c>
      <c r="LE79" s="5">
        <v>0</v>
      </c>
      <c r="LF79" s="5">
        <v>1</v>
      </c>
      <c r="LG79" s="5">
        <v>1</v>
      </c>
    </row>
    <row r="80" spans="1:319" x14ac:dyDescent="0.2">
      <c r="A80" s="5" t="s">
        <v>528</v>
      </c>
      <c r="B80" s="73" t="s">
        <v>547</v>
      </c>
      <c r="C80" s="5" t="s">
        <v>529</v>
      </c>
      <c r="D80" s="5" t="s">
        <v>365</v>
      </c>
      <c r="E80" s="5">
        <v>95</v>
      </c>
      <c r="F80" s="73" t="s">
        <v>1060</v>
      </c>
      <c r="G80" s="29">
        <v>450574.96319095202</v>
      </c>
      <c r="H80" s="29">
        <v>203325.479135556</v>
      </c>
      <c r="I80" s="74">
        <v>450574.96319095202</v>
      </c>
      <c r="J80" s="77">
        <v>44717.9</v>
      </c>
      <c r="K80" s="29">
        <v>450574.96319095202</v>
      </c>
      <c r="L80" s="5" t="s">
        <v>462</v>
      </c>
      <c r="M80" s="5">
        <v>1</v>
      </c>
      <c r="N80" s="5" t="s">
        <v>530</v>
      </c>
      <c r="O80" s="5" t="s">
        <v>530</v>
      </c>
      <c r="R80" s="5">
        <v>69024</v>
      </c>
      <c r="S80" s="5">
        <v>6579</v>
      </c>
      <c r="U80" s="5">
        <v>0</v>
      </c>
      <c r="V80" s="5">
        <v>1485.72360348701</v>
      </c>
      <c r="W80" s="5">
        <v>0</v>
      </c>
      <c r="X80" s="5" t="s">
        <v>1485</v>
      </c>
      <c r="AG80" s="5">
        <v>0</v>
      </c>
      <c r="AH80" s="5">
        <v>0</v>
      </c>
      <c r="AL80" s="5">
        <v>1</v>
      </c>
      <c r="AM80" s="5">
        <v>9</v>
      </c>
      <c r="AU80" s="5">
        <v>241</v>
      </c>
      <c r="AV80" s="5" t="b">
        <v>1</v>
      </c>
      <c r="AW80" s="5">
        <v>0</v>
      </c>
      <c r="AY80" s="5">
        <v>450574.96319095301</v>
      </c>
      <c r="BA80" s="5">
        <v>450574.96319095202</v>
      </c>
      <c r="BB80" s="5">
        <v>0</v>
      </c>
      <c r="BC80" s="5">
        <v>0.851489308661181</v>
      </c>
      <c r="BD80" s="5">
        <v>648926.61113821703</v>
      </c>
      <c r="BE80" s="5">
        <v>198338.50343034399</v>
      </c>
      <c r="BF80" s="5">
        <v>12.293027611300399</v>
      </c>
      <c r="BG80" s="5">
        <v>0</v>
      </c>
      <c r="BH80" s="5">
        <v>0</v>
      </c>
      <c r="BI80" s="5">
        <v>0</v>
      </c>
      <c r="BJ80" s="5">
        <v>0</v>
      </c>
      <c r="BK80" s="5">
        <v>53</v>
      </c>
      <c r="BL80" s="5">
        <v>921</v>
      </c>
      <c r="BM80" s="5">
        <v>0</v>
      </c>
      <c r="BN80" s="5">
        <v>55</v>
      </c>
      <c r="BO80" s="5">
        <v>0</v>
      </c>
      <c r="BP80" s="5">
        <v>22110</v>
      </c>
      <c r="BQ80" s="5">
        <v>0</v>
      </c>
      <c r="BR80" s="5">
        <v>0</v>
      </c>
      <c r="BS80" s="5">
        <v>0</v>
      </c>
      <c r="BT80" s="5">
        <v>11416</v>
      </c>
      <c r="BU80" s="5">
        <v>0</v>
      </c>
      <c r="BV80" s="5">
        <v>348635</v>
      </c>
      <c r="BW80" s="5">
        <v>188</v>
      </c>
      <c r="BX80" s="5">
        <v>5710163</v>
      </c>
      <c r="BY80" s="5">
        <v>0</v>
      </c>
      <c r="BZ80" s="5">
        <v>361845</v>
      </c>
      <c r="CA80" s="5">
        <v>0</v>
      </c>
      <c r="CB80" s="5">
        <v>145457909</v>
      </c>
      <c r="CC80" s="5">
        <v>0</v>
      </c>
      <c r="CD80" s="5">
        <v>0</v>
      </c>
      <c r="CE80" s="5">
        <v>0</v>
      </c>
      <c r="CF80" s="5">
        <v>75103527</v>
      </c>
      <c r="CG80" s="5">
        <v>53</v>
      </c>
      <c r="CH80" s="5">
        <v>0</v>
      </c>
      <c r="CI80" s="5">
        <v>0</v>
      </c>
      <c r="CJ80" s="5">
        <v>188</v>
      </c>
      <c r="CK80" s="5">
        <v>0</v>
      </c>
      <c r="CL80" s="5">
        <v>0</v>
      </c>
      <c r="CM80" s="5">
        <v>53</v>
      </c>
      <c r="CN80" s="5">
        <v>188</v>
      </c>
      <c r="CO80" s="5" t="s">
        <v>947</v>
      </c>
      <c r="CQ80" s="5">
        <v>224062.550129674</v>
      </c>
      <c r="CR80" s="5">
        <v>226512.413061278</v>
      </c>
      <c r="CS80" s="5">
        <v>0</v>
      </c>
      <c r="CT80" s="5">
        <v>0</v>
      </c>
      <c r="CU80" s="5">
        <v>2.5656525350168098E-3</v>
      </c>
      <c r="CV80" s="5">
        <v>0.84892365612616405</v>
      </c>
      <c r="CW80" s="5">
        <v>1.29428895577251E-3</v>
      </c>
      <c r="CX80" s="5">
        <v>0.40656820769933499</v>
      </c>
      <c r="CY80" s="5">
        <v>0.40786249665510799</v>
      </c>
      <c r="CZ80" s="5">
        <v>1.2713635792442901E-3</v>
      </c>
      <c r="DA80" s="5">
        <v>0.442355448426829</v>
      </c>
      <c r="DB80" s="5">
        <v>0.44362681200607301</v>
      </c>
      <c r="DC80" s="5">
        <v>325210.37337153201</v>
      </c>
      <c r="DD80" s="5">
        <v>323716.23776668397</v>
      </c>
      <c r="DE80" s="5">
        <v>101135.528109614</v>
      </c>
      <c r="DF80" s="5">
        <v>97202.975320730096</v>
      </c>
      <c r="DG80" s="5">
        <v>100147.19477657</v>
      </c>
      <c r="DH80" s="5">
        <v>96479.574728224194</v>
      </c>
      <c r="DI80" s="5">
        <v>196626.76950479401</v>
      </c>
      <c r="DJ80" s="5">
        <v>723.33333304400003</v>
      </c>
      <c r="DK80" s="5">
        <v>723.25771364898503</v>
      </c>
      <c r="DL80" s="5">
        <v>1446.5910466929799</v>
      </c>
      <c r="DM80" s="5">
        <v>0</v>
      </c>
      <c r="DN80" s="5">
        <v>0</v>
      </c>
      <c r="DO80" s="5">
        <v>0</v>
      </c>
      <c r="DP80" s="5">
        <v>265</v>
      </c>
      <c r="DQ80" s="5">
        <v>0.14287885696914401</v>
      </c>
      <c r="DR80" s="5">
        <v>265.14287885696899</v>
      </c>
      <c r="DS80" s="5">
        <v>12.292566590613299</v>
      </c>
      <c r="DT80" s="5">
        <v>4.6102068708153899E-4</v>
      </c>
      <c r="DU80" s="5">
        <v>12.293027611300399</v>
      </c>
      <c r="DV80" s="5">
        <v>12.292566590613299</v>
      </c>
      <c r="DW80" s="5">
        <v>4.6102068708153899E-4</v>
      </c>
      <c r="DX80" s="5">
        <v>0</v>
      </c>
      <c r="DY80" s="5">
        <v>0</v>
      </c>
      <c r="DZ80" s="5">
        <v>0</v>
      </c>
      <c r="EA80" s="5">
        <v>0</v>
      </c>
      <c r="EB80" s="5">
        <v>0</v>
      </c>
      <c r="EC80" s="5">
        <v>0</v>
      </c>
      <c r="ED80" s="5">
        <v>0</v>
      </c>
      <c r="EE80" s="5">
        <v>0</v>
      </c>
      <c r="EF80" s="5">
        <v>0</v>
      </c>
      <c r="EG80" s="5">
        <v>0</v>
      </c>
      <c r="EH80" s="5">
        <v>0</v>
      </c>
      <c r="EI80" s="5">
        <v>0</v>
      </c>
      <c r="EJ80" s="5">
        <v>0</v>
      </c>
      <c r="EK80" s="5">
        <v>0.22983782333080899</v>
      </c>
      <c r="EL80" s="5">
        <v>0.17559147748247</v>
      </c>
      <c r="EM80" s="71">
        <v>9.9994500114553006E-5</v>
      </c>
      <c r="EN80" s="71">
        <v>9.9993157265831898E-5</v>
      </c>
      <c r="EO80" s="71">
        <v>9.9532741938506695E-20</v>
      </c>
      <c r="EP80" s="5">
        <v>10.586826241795601</v>
      </c>
      <c r="EQ80" s="71">
        <v>9.6963085403245497E-5</v>
      </c>
      <c r="ER80" s="71">
        <v>9.9802091366285595E-5</v>
      </c>
      <c r="ES80" s="5">
        <v>0</v>
      </c>
      <c r="ET80" s="5">
        <v>9.2250000827999994</v>
      </c>
      <c r="EU80" s="71">
        <v>9.9879404057898804E-5</v>
      </c>
      <c r="EV80" s="71">
        <v>9.9866868306985797E-5</v>
      </c>
      <c r="EW80" s="71">
        <v>9.9890395324431198E-5</v>
      </c>
      <c r="EX80" s="71">
        <v>9.9741307844069998E-5</v>
      </c>
      <c r="EY80" s="5">
        <v>0.41676651123754799</v>
      </c>
      <c r="EZ80" s="71">
        <v>9.9844737548426794E-5</v>
      </c>
      <c r="FA80" s="5">
        <v>0</v>
      </c>
      <c r="FB80" s="5">
        <v>0</v>
      </c>
      <c r="FC80" s="5">
        <v>0</v>
      </c>
      <c r="FD80" s="71">
        <v>2.44549891448286E-9</v>
      </c>
      <c r="FE80" s="71">
        <v>6.37471631037556E-10</v>
      </c>
      <c r="FF80" s="71">
        <v>2.5961555127906799E-10</v>
      </c>
      <c r="FG80" s="71">
        <v>6.37471631037556E-10</v>
      </c>
      <c r="FH80" s="71">
        <v>2.44549891448286E-9</v>
      </c>
      <c r="FI80" s="71">
        <v>1.4257750535762101E-10</v>
      </c>
      <c r="FJ80" s="71">
        <v>2.44549891448286E-9</v>
      </c>
      <c r="FK80" s="5">
        <v>2.9500299768466898E-2</v>
      </c>
      <c r="FL80" s="5">
        <v>0</v>
      </c>
      <c r="FM80" s="71">
        <v>-1.34080157057348E-8</v>
      </c>
      <c r="FN80" s="71">
        <v>9.2417362564964402E-10</v>
      </c>
      <c r="FO80" s="71">
        <v>1.43321893313844E-8</v>
      </c>
      <c r="FP80" s="71">
        <v>-8.8187027043554308E-9</v>
      </c>
      <c r="FQ80" s="71">
        <v>3.3563823855636799E-9</v>
      </c>
      <c r="FR80" s="71">
        <v>1.2175085089919101E-8</v>
      </c>
      <c r="FS80" s="5">
        <v>4</v>
      </c>
      <c r="FT80" s="5">
        <v>0.174532925199432</v>
      </c>
      <c r="FU80" s="5">
        <v>0</v>
      </c>
      <c r="FV80" s="5">
        <v>0.22983782333080899</v>
      </c>
      <c r="FW80" s="5">
        <v>0.17559147748247</v>
      </c>
      <c r="FX80" s="71">
        <v>9.9997041087096505E-5</v>
      </c>
      <c r="FY80" s="71">
        <v>9.9996469400509506E-5</v>
      </c>
      <c r="FZ80" s="5">
        <v>5.7949819765778896</v>
      </c>
      <c r="GA80" s="5">
        <v>0.10242743037159099</v>
      </c>
      <c r="GB80" s="71">
        <v>9.9997041087096505E-5</v>
      </c>
      <c r="GC80" s="71">
        <v>9.9996469400509506E-5</v>
      </c>
      <c r="GD80" s="71">
        <v>1.5786881723990499E-17</v>
      </c>
      <c r="GE80" s="5">
        <v>4.8299191575203304</v>
      </c>
      <c r="GF80" s="71">
        <v>9.8242583052715604E-5</v>
      </c>
      <c r="GG80" s="71">
        <v>9.9895606743005601E-5</v>
      </c>
      <c r="GH80" s="5">
        <v>0</v>
      </c>
      <c r="GI80" s="5">
        <v>1.5240334819944099</v>
      </c>
      <c r="GJ80" s="71">
        <v>9.9890402672948798E-5</v>
      </c>
      <c r="GK80" s="71">
        <v>9.9775286332093302E-5</v>
      </c>
      <c r="GL80" s="71">
        <v>9.9406639819221696E-5</v>
      </c>
      <c r="GM80" s="71">
        <v>9.9374315931655106E-5</v>
      </c>
      <c r="GN80" s="5">
        <v>0.41676653587211998</v>
      </c>
      <c r="GO80" s="71">
        <v>9.9869372120586693E-5</v>
      </c>
      <c r="GP80" s="5">
        <v>0</v>
      </c>
      <c r="GQ80" s="71">
        <v>5.5974508861744703E-5</v>
      </c>
      <c r="GR80" s="5">
        <v>0</v>
      </c>
      <c r="GS80" s="71">
        <v>2.4492827544686499E-5</v>
      </c>
      <c r="GT80" s="71">
        <v>2.4492827544686499E-5</v>
      </c>
      <c r="GU80" s="71">
        <v>9.0597224939870102E-6</v>
      </c>
      <c r="GV80" s="71">
        <v>2.4492827544686499E-5</v>
      </c>
      <c r="GW80" s="71">
        <v>2.28158482418194E-6</v>
      </c>
      <c r="GX80" s="71">
        <v>2.28158482418194E-6</v>
      </c>
      <c r="GY80" s="71">
        <v>1.8483993098339301E-6</v>
      </c>
      <c r="GZ80" s="71">
        <v>8.69976486850276E-7</v>
      </c>
      <c r="HA80" s="5">
        <v>0</v>
      </c>
      <c r="HB80" s="71">
        <v>-3.1990007585534901E-6</v>
      </c>
      <c r="HC80" s="71">
        <v>1.0546323123458799E-6</v>
      </c>
      <c r="HD80" s="71">
        <v>4.2536330708993704E-6</v>
      </c>
      <c r="HE80" s="71">
        <v>-5.3410274636527704E-7</v>
      </c>
      <c r="HF80" s="71">
        <v>2.17235787398913E-6</v>
      </c>
      <c r="HG80" s="71">
        <v>2.7064606203544102E-6</v>
      </c>
      <c r="HH80" s="5">
        <v>6.9432</v>
      </c>
      <c r="HI80" s="5">
        <v>0.174532925199432</v>
      </c>
      <c r="HJ80" s="5">
        <v>9.4999999999999904E-2</v>
      </c>
      <c r="HK80" s="71">
        <v>1.5786881723990499E-17</v>
      </c>
      <c r="HL80" s="5">
        <v>10.586826241795601</v>
      </c>
      <c r="HM80" s="71">
        <v>9.8242583052715604E-5</v>
      </c>
      <c r="HN80" s="71">
        <v>9.9895606743005601E-5</v>
      </c>
      <c r="HO80" s="5">
        <v>0</v>
      </c>
      <c r="HP80" s="5">
        <v>9.2250000827999994</v>
      </c>
      <c r="HQ80" s="71">
        <v>9.9890402672948798E-5</v>
      </c>
      <c r="HR80" s="71">
        <v>9.9866868306985797E-5</v>
      </c>
      <c r="HS80" s="71">
        <v>9.9890395324431198E-5</v>
      </c>
      <c r="HT80" s="71">
        <v>9.9741307844069998E-5</v>
      </c>
      <c r="HU80" s="5">
        <v>0.41676651123754799</v>
      </c>
      <c r="HV80" s="71">
        <v>9.9869372120586693E-5</v>
      </c>
      <c r="HW80" s="5">
        <v>0</v>
      </c>
      <c r="HX80" s="71">
        <v>5.5974508861744703E-5</v>
      </c>
      <c r="HY80" s="5">
        <v>0</v>
      </c>
      <c r="HZ80" s="71">
        <v>2.4492827544686499E-5</v>
      </c>
      <c r="IA80" s="71">
        <v>2.4492827544686499E-5</v>
      </c>
      <c r="IB80" s="71">
        <v>9.0597224939870102E-6</v>
      </c>
      <c r="IC80" s="71">
        <v>2.4492827544686499E-5</v>
      </c>
      <c r="ID80" s="71">
        <v>2.28158482418194E-6</v>
      </c>
      <c r="IE80" s="71">
        <v>2.28158482418194E-6</v>
      </c>
      <c r="IF80" s="71">
        <v>1.8483993098339301E-6</v>
      </c>
      <c r="IG80" s="5">
        <v>2.9500299768466898E-2</v>
      </c>
      <c r="IH80" s="5">
        <v>0</v>
      </c>
      <c r="II80" s="5">
        <v>33581</v>
      </c>
      <c r="IJ80" s="5">
        <v>18877</v>
      </c>
      <c r="IK80" s="5">
        <v>6579</v>
      </c>
      <c r="IL80" s="5">
        <v>6118</v>
      </c>
      <c r="IM80" s="5">
        <v>461</v>
      </c>
      <c r="IN80" s="5">
        <v>3781</v>
      </c>
      <c r="IO80" s="5">
        <v>2337</v>
      </c>
      <c r="IP80" s="5">
        <v>0</v>
      </c>
      <c r="IQ80" s="5">
        <v>921</v>
      </c>
      <c r="IR80" s="5">
        <v>22165</v>
      </c>
      <c r="IS80" s="5">
        <v>12267</v>
      </c>
      <c r="IT80" s="5">
        <v>2432</v>
      </c>
      <c r="IU80" s="5">
        <v>2432</v>
      </c>
      <c r="IV80" s="5">
        <v>11416</v>
      </c>
      <c r="IW80" s="5">
        <v>11367</v>
      </c>
      <c r="IX80" s="5">
        <v>37</v>
      </c>
      <c r="IY80" s="5">
        <v>0</v>
      </c>
      <c r="IZ80" s="5">
        <v>12</v>
      </c>
      <c r="JA80" s="5">
        <v>1.4508717781041001E-3</v>
      </c>
      <c r="JB80" s="5">
        <v>1.04960669047748E-4</v>
      </c>
      <c r="JC80" s="5">
        <v>1.4508717781041001E-3</v>
      </c>
      <c r="JD80" s="5">
        <v>1.44735289956887E-3</v>
      </c>
      <c r="JE80" s="5">
        <v>1.04912484005126E-4</v>
      </c>
      <c r="JF80" s="5">
        <v>1.04960669047748E-4</v>
      </c>
      <c r="JG80" s="5">
        <v>0</v>
      </c>
      <c r="JH80" s="5">
        <v>0</v>
      </c>
      <c r="JI80" s="5">
        <v>0</v>
      </c>
      <c r="JJ80" s="5">
        <v>0</v>
      </c>
      <c r="JK80" s="5">
        <v>0</v>
      </c>
      <c r="JL80" s="5">
        <v>0</v>
      </c>
      <c r="JM80" s="5">
        <v>8.2549764152861308E-3</v>
      </c>
      <c r="JN80" s="5">
        <v>8.2540809728999694E-3</v>
      </c>
      <c r="JO80" s="5">
        <v>2.7287884285645998E-3</v>
      </c>
      <c r="JP80" s="5">
        <v>2.72585469235053E-3</v>
      </c>
      <c r="JQ80" s="71">
        <v>-3.2124087742592198E-6</v>
      </c>
      <c r="JR80" s="71">
        <v>1.05555648597153E-6</v>
      </c>
      <c r="JS80" s="71">
        <v>4.2679652602307498E-6</v>
      </c>
      <c r="JT80" s="71">
        <v>-5.42921449069633E-7</v>
      </c>
      <c r="JU80" s="71">
        <v>2.1757142563747001E-6</v>
      </c>
      <c r="JV80" s="71">
        <v>2.7186357054443301E-6</v>
      </c>
      <c r="JW80" s="5">
        <v>4</v>
      </c>
      <c r="JX80" s="5">
        <v>225201.376533779</v>
      </c>
      <c r="JY80" s="5">
        <v>449263.92666345299</v>
      </c>
      <c r="JZ80" s="5">
        <v>0.174532925199432</v>
      </c>
      <c r="KA80" s="5">
        <v>0</v>
      </c>
      <c r="KB80" s="5" t="s">
        <v>318</v>
      </c>
      <c r="KC80" s="5">
        <v>0</v>
      </c>
      <c r="KD80" s="5" t="s">
        <v>1486</v>
      </c>
      <c r="KF80" s="5" t="s">
        <v>1487</v>
      </c>
      <c r="KG80" s="5" t="s">
        <v>525</v>
      </c>
      <c r="KH80" s="5" t="s">
        <v>320</v>
      </c>
      <c r="KI80" s="5">
        <v>16</v>
      </c>
      <c r="KL80" s="5">
        <v>1</v>
      </c>
      <c r="KM80" s="5">
        <v>1</v>
      </c>
      <c r="KP80" s="5">
        <v>2</v>
      </c>
      <c r="KW80" s="5" t="s">
        <v>321</v>
      </c>
      <c r="LB80" s="5">
        <v>1</v>
      </c>
      <c r="LC80" s="5" t="s">
        <v>318</v>
      </c>
      <c r="LD80" s="5" t="s">
        <v>322</v>
      </c>
      <c r="LE80" s="5">
        <v>0</v>
      </c>
      <c r="LF80" s="5">
        <v>1</v>
      </c>
      <c r="LG80" s="5">
        <v>1</v>
      </c>
    </row>
    <row r="81" spans="1:319" x14ac:dyDescent="0.2">
      <c r="A81" s="5" t="s">
        <v>528</v>
      </c>
      <c r="B81" s="73" t="s">
        <v>547</v>
      </c>
      <c r="C81" s="5" t="s">
        <v>529</v>
      </c>
      <c r="D81" s="5" t="s">
        <v>366</v>
      </c>
      <c r="E81" s="5">
        <v>11</v>
      </c>
      <c r="F81" s="73" t="s">
        <v>1061</v>
      </c>
      <c r="G81" s="29">
        <v>129394052.13872799</v>
      </c>
      <c r="H81" s="29">
        <v>126234554.967601</v>
      </c>
      <c r="I81" s="74">
        <v>129394052.13872799</v>
      </c>
      <c r="J81" s="77">
        <v>44721.96875</v>
      </c>
      <c r="K81" s="29">
        <v>129394052.13872799</v>
      </c>
      <c r="L81" s="5" t="s">
        <v>462</v>
      </c>
      <c r="M81" s="5">
        <v>1</v>
      </c>
      <c r="N81" s="5" t="s">
        <v>530</v>
      </c>
      <c r="O81" s="5" t="s">
        <v>530</v>
      </c>
      <c r="R81" s="5">
        <v>29340</v>
      </c>
      <c r="S81" s="5">
        <v>2000</v>
      </c>
      <c r="U81" s="5">
        <v>0</v>
      </c>
      <c r="V81" s="5">
        <v>718.44929575920105</v>
      </c>
      <c r="W81" s="5">
        <v>0</v>
      </c>
      <c r="X81" s="5" t="s">
        <v>1488</v>
      </c>
      <c r="AG81" s="5">
        <v>0</v>
      </c>
      <c r="AH81" s="5">
        <v>0</v>
      </c>
      <c r="AL81" s="5">
        <v>1</v>
      </c>
      <c r="AM81" s="5">
        <v>11</v>
      </c>
      <c r="AU81" s="5">
        <v>188</v>
      </c>
      <c r="AV81" s="5" t="b">
        <v>1</v>
      </c>
      <c r="AW81" s="5">
        <v>0</v>
      </c>
      <c r="AY81" s="5">
        <v>129394052.13872799</v>
      </c>
      <c r="BA81" s="5">
        <v>129394052.13872799</v>
      </c>
      <c r="BB81" s="5">
        <v>0</v>
      </c>
      <c r="BC81" s="5">
        <v>25.937230529653402</v>
      </c>
      <c r="BD81" s="5">
        <v>130858120.635105</v>
      </c>
      <c r="BE81" s="5">
        <v>1462903.2197693901</v>
      </c>
      <c r="BF81" s="5">
        <v>946.74071785029298</v>
      </c>
      <c r="BG81" s="5">
        <v>192.59866008438399</v>
      </c>
      <c r="BH81" s="5">
        <v>0</v>
      </c>
      <c r="BI81" s="5">
        <v>7</v>
      </c>
      <c r="BJ81" s="5">
        <v>64</v>
      </c>
      <c r="BK81" s="5">
        <v>139</v>
      </c>
      <c r="BL81" s="5">
        <v>4199</v>
      </c>
      <c r="BM81" s="5">
        <v>0</v>
      </c>
      <c r="BN81" s="5">
        <v>0</v>
      </c>
      <c r="BO81" s="5">
        <v>0</v>
      </c>
      <c r="BP81" s="5">
        <v>34670</v>
      </c>
      <c r="BQ81" s="5">
        <v>0</v>
      </c>
      <c r="BR81" s="5">
        <v>0</v>
      </c>
      <c r="BS81" s="5">
        <v>0</v>
      </c>
      <c r="BT81" s="5">
        <v>6851</v>
      </c>
      <c r="BU81" s="5">
        <v>0</v>
      </c>
      <c r="BV81" s="5">
        <v>114000</v>
      </c>
      <c r="BW81" s="5">
        <v>42</v>
      </c>
      <c r="BX81" s="5">
        <v>8133812</v>
      </c>
      <c r="BY81" s="5">
        <v>0</v>
      </c>
      <c r="BZ81" s="5">
        <v>0</v>
      </c>
      <c r="CA81" s="5">
        <v>0</v>
      </c>
      <c r="CB81" s="5">
        <v>69338394</v>
      </c>
      <c r="CC81" s="5">
        <v>0</v>
      </c>
      <c r="CD81" s="5">
        <v>0</v>
      </c>
      <c r="CE81" s="5">
        <v>0</v>
      </c>
      <c r="CF81" s="5">
        <v>13701806</v>
      </c>
      <c r="CG81" s="5">
        <v>146</v>
      </c>
      <c r="CH81" s="5">
        <v>0</v>
      </c>
      <c r="CI81" s="5">
        <v>0</v>
      </c>
      <c r="CJ81" s="5">
        <v>42</v>
      </c>
      <c r="CK81" s="5">
        <v>0</v>
      </c>
      <c r="CL81" s="5">
        <v>0</v>
      </c>
      <c r="CM81" s="5">
        <v>146</v>
      </c>
      <c r="CN81" s="5">
        <v>42</v>
      </c>
      <c r="CO81" s="5" t="s">
        <v>951</v>
      </c>
      <c r="CQ81" s="5">
        <v>64688073.745038003</v>
      </c>
      <c r="CR81" s="5">
        <v>64705978.393689901</v>
      </c>
      <c r="CS81" s="5">
        <v>0</v>
      </c>
      <c r="CT81" s="5">
        <v>0</v>
      </c>
      <c r="CU81" s="5">
        <v>4.8898284625901699E-2</v>
      </c>
      <c r="CV81" s="5">
        <v>25.888332245027499</v>
      </c>
      <c r="CW81" s="5">
        <v>2.5376413768020099E-2</v>
      </c>
      <c r="CX81" s="5">
        <v>25.260582691591502</v>
      </c>
      <c r="CY81" s="5">
        <v>25.285959105359499</v>
      </c>
      <c r="CZ81" s="5">
        <v>2.3521870857881599E-2</v>
      </c>
      <c r="DA81" s="5">
        <v>0.62774955343605598</v>
      </c>
      <c r="DB81" s="5">
        <v>0.65127142429393803</v>
      </c>
      <c r="DC81" s="5">
        <v>65428683.197010197</v>
      </c>
      <c r="DD81" s="5">
        <v>65429437.438095599</v>
      </c>
      <c r="DE81" s="5">
        <v>740016.79031501396</v>
      </c>
      <c r="DF81" s="5">
        <v>722886.42945437902</v>
      </c>
      <c r="DG81" s="5">
        <v>583020.43831501401</v>
      </c>
      <c r="DH81" s="5">
        <v>580495.64588577906</v>
      </c>
      <c r="DI81" s="5">
        <v>1163516.0842007899</v>
      </c>
      <c r="DJ81" s="5">
        <v>142396.35199999899</v>
      </c>
      <c r="DK81" s="5">
        <v>142388.68356860001</v>
      </c>
      <c r="DL81" s="5">
        <v>284785.0355686</v>
      </c>
      <c r="DM81" s="5">
        <v>700</v>
      </c>
      <c r="DN81" s="5">
        <v>0</v>
      </c>
      <c r="DO81" s="5">
        <v>700</v>
      </c>
      <c r="DP81" s="5">
        <v>13900</v>
      </c>
      <c r="DQ81" s="5">
        <v>2.1</v>
      </c>
      <c r="DR81" s="5">
        <v>13902.1</v>
      </c>
      <c r="DS81" s="5">
        <v>496.37850683331499</v>
      </c>
      <c r="DT81" s="5">
        <v>450.36221101697799</v>
      </c>
      <c r="DU81" s="5">
        <v>946.74071785029298</v>
      </c>
      <c r="DV81" s="5">
        <v>496.37850683331499</v>
      </c>
      <c r="DW81" s="5">
        <v>450.36221101697799</v>
      </c>
      <c r="DX81" s="5">
        <v>0</v>
      </c>
      <c r="DY81" s="5">
        <v>0</v>
      </c>
      <c r="DZ81" s="5">
        <v>0</v>
      </c>
      <c r="EA81" s="5">
        <v>96.234252066450296</v>
      </c>
      <c r="EB81" s="5">
        <v>96.364408017933798</v>
      </c>
      <c r="EC81" s="5">
        <v>96.234252066450296</v>
      </c>
      <c r="ED81" s="5">
        <v>96.364408017933798</v>
      </c>
      <c r="EE81" s="5">
        <v>192.59866008438399</v>
      </c>
      <c r="EF81" s="5">
        <v>0</v>
      </c>
      <c r="EG81" s="5">
        <v>0</v>
      </c>
      <c r="EH81" s="5">
        <v>0</v>
      </c>
      <c r="EI81" s="5">
        <v>0</v>
      </c>
      <c r="EJ81" s="5">
        <v>0</v>
      </c>
      <c r="EK81" s="5">
        <v>0.41419575287181498</v>
      </c>
      <c r="EL81" s="5">
        <v>0.110891971866835</v>
      </c>
      <c r="EM81" s="71">
        <v>9.8998246879533597E-5</v>
      </c>
      <c r="EN81" s="5">
        <v>0</v>
      </c>
      <c r="EO81" s="5">
        <v>0</v>
      </c>
      <c r="EP81" s="5">
        <v>4.4705813617845598</v>
      </c>
      <c r="EQ81" s="71">
        <v>9.8154183890329595E-5</v>
      </c>
      <c r="ER81" s="71">
        <v>9.8788236763847003E-5</v>
      </c>
      <c r="ES81" s="5">
        <v>0</v>
      </c>
      <c r="ET81" s="5">
        <v>10.05118</v>
      </c>
      <c r="EU81" s="71">
        <v>9.8988647677544702E-5</v>
      </c>
      <c r="EV81" s="71">
        <v>9.8949966753837605E-5</v>
      </c>
      <c r="EW81" s="71">
        <v>9.8885836032014396E-5</v>
      </c>
      <c r="EX81" s="71">
        <v>9.8985620814978596E-5</v>
      </c>
      <c r="EY81" s="5">
        <v>0.97969991926280298</v>
      </c>
      <c r="EZ81" s="5">
        <v>0</v>
      </c>
      <c r="FA81" s="5">
        <v>0</v>
      </c>
      <c r="FB81" s="71">
        <v>9.8966649969556205E-5</v>
      </c>
      <c r="FC81" s="5">
        <v>0</v>
      </c>
      <c r="FD81" s="71">
        <v>3.2254722337476902E-8</v>
      </c>
      <c r="FE81" s="71">
        <v>3.2254722337476902E-8</v>
      </c>
      <c r="FF81" s="71">
        <v>9.1228669063525496E-10</v>
      </c>
      <c r="FG81" s="71">
        <v>3.2254722337476902E-8</v>
      </c>
      <c r="FH81" s="71">
        <v>2.79894152299675E-9</v>
      </c>
      <c r="FI81" s="71">
        <v>2.79894152299675E-9</v>
      </c>
      <c r="FJ81" s="71">
        <v>1.20796084246421E-9</v>
      </c>
      <c r="FK81" s="5">
        <v>0.15000080510087199</v>
      </c>
      <c r="FL81" s="5">
        <v>0.23105097028233801</v>
      </c>
      <c r="FM81" s="71">
        <v>-8.7020370977230103E-8</v>
      </c>
      <c r="FN81" s="71">
        <v>9.7677514738765494E-8</v>
      </c>
      <c r="FO81" s="71">
        <v>1.84697885715995E-7</v>
      </c>
      <c r="FP81" s="71">
        <v>1.9035633604875301E-7</v>
      </c>
      <c r="FQ81" s="71">
        <v>2.4749757839664601E-7</v>
      </c>
      <c r="FR81" s="71">
        <v>5.7141242347893398E-8</v>
      </c>
      <c r="FS81" s="5">
        <v>2.37</v>
      </c>
      <c r="FT81" s="71">
        <v>6.9388939039072199E-18</v>
      </c>
      <c r="FU81" s="5">
        <v>0</v>
      </c>
      <c r="FV81" s="5">
        <v>0.41419575287181498</v>
      </c>
      <c r="FW81" s="5">
        <v>0.110891971866835</v>
      </c>
      <c r="FX81" s="71">
        <v>9.9999999999988905E-5</v>
      </c>
      <c r="FY81" s="71">
        <v>9.9999995605837196E-5</v>
      </c>
      <c r="FZ81" s="5">
        <v>4.8347078767275899</v>
      </c>
      <c r="GA81" s="5">
        <v>0.164813599175333</v>
      </c>
      <c r="GB81" s="71">
        <v>9.9999999999988905E-5</v>
      </c>
      <c r="GC81" s="71">
        <v>9.9999995605837196E-5</v>
      </c>
      <c r="GD81" s="5">
        <v>0</v>
      </c>
      <c r="GE81" s="5">
        <v>3.3904258852854499</v>
      </c>
      <c r="GF81" s="71">
        <v>9.9980783279218695E-5</v>
      </c>
      <c r="GG81" s="71">
        <v>9.9978932102262206E-5</v>
      </c>
      <c r="GH81" s="5">
        <v>0</v>
      </c>
      <c r="GI81" s="5">
        <v>3.6944529960053498</v>
      </c>
      <c r="GJ81" s="71">
        <v>9.9996166391946794E-5</v>
      </c>
      <c r="GK81" s="71">
        <v>9.9992695447834805E-5</v>
      </c>
      <c r="GL81" s="71">
        <v>9.7999991006458801E-5</v>
      </c>
      <c r="GM81" s="71">
        <v>9.7986151878448599E-5</v>
      </c>
      <c r="GN81" s="5">
        <v>0.50707391854902495</v>
      </c>
      <c r="GO81" s="5">
        <v>0</v>
      </c>
      <c r="GP81" s="5">
        <v>0</v>
      </c>
      <c r="GQ81" s="71">
        <v>9.9971746468030504E-5</v>
      </c>
      <c r="GR81" s="5">
        <v>0</v>
      </c>
      <c r="GS81" s="5">
        <v>0.60170284679918495</v>
      </c>
      <c r="GT81" s="71">
        <v>9.3174476794855004E-6</v>
      </c>
      <c r="GU81" s="71">
        <v>2.33733077492637E-6</v>
      </c>
      <c r="GV81" s="71">
        <v>9.3174476794855004E-6</v>
      </c>
      <c r="GW81" s="5">
        <v>0.60170284679918495</v>
      </c>
      <c r="GX81" s="5">
        <v>0.60170284679918495</v>
      </c>
      <c r="GY81" s="71">
        <v>4.6386806040743501E-7</v>
      </c>
      <c r="GZ81" s="5">
        <v>0.47220086920864601</v>
      </c>
      <c r="HA81" s="5">
        <v>0.23105097278890699</v>
      </c>
      <c r="HB81" s="71">
        <v>-6.3879453072891402E-6</v>
      </c>
      <c r="HC81" s="71">
        <v>5.7403186878073495E-7</v>
      </c>
      <c r="HD81" s="71">
        <v>6.96197717606988E-6</v>
      </c>
      <c r="HE81" s="5">
        <v>3.0044203124773698E-4</v>
      </c>
      <c r="HF81" s="5">
        <v>3.0184516143174001E-4</v>
      </c>
      <c r="HG81" s="71">
        <v>1.4031301840038099E-6</v>
      </c>
      <c r="HH81" s="5">
        <v>0.7</v>
      </c>
      <c r="HI81" s="5">
        <v>0</v>
      </c>
      <c r="HJ81" s="5">
        <v>0</v>
      </c>
      <c r="HK81" s="5">
        <v>0</v>
      </c>
      <c r="HL81" s="5">
        <v>4.4705813617845598</v>
      </c>
      <c r="HM81" s="71">
        <v>9.9980783279218695E-5</v>
      </c>
      <c r="HN81" s="71">
        <v>9.9978932102262206E-5</v>
      </c>
      <c r="HO81" s="5">
        <v>0</v>
      </c>
      <c r="HP81" s="5">
        <v>10.05118</v>
      </c>
      <c r="HQ81" s="71">
        <v>9.9996166391946794E-5</v>
      </c>
      <c r="HR81" s="71">
        <v>9.9992695447834805E-5</v>
      </c>
      <c r="HS81" s="71">
        <v>9.8885836032014396E-5</v>
      </c>
      <c r="HT81" s="71">
        <v>9.8985620814978596E-5</v>
      </c>
      <c r="HU81" s="5">
        <v>0.97969991926280298</v>
      </c>
      <c r="HV81" s="5">
        <v>0</v>
      </c>
      <c r="HW81" s="5">
        <v>0</v>
      </c>
      <c r="HX81" s="71">
        <v>9.9971746468030504E-5</v>
      </c>
      <c r="HY81" s="5">
        <v>0</v>
      </c>
      <c r="HZ81" s="5">
        <v>0.60170284679918495</v>
      </c>
      <c r="IA81" s="71">
        <v>9.3174476794855004E-6</v>
      </c>
      <c r="IB81" s="71">
        <v>2.33733077492637E-6</v>
      </c>
      <c r="IC81" s="71">
        <v>9.3174476794855004E-6</v>
      </c>
      <c r="ID81" s="5">
        <v>0.60170284679918495</v>
      </c>
      <c r="IE81" s="5">
        <v>0.60170284679918495</v>
      </c>
      <c r="IF81" s="71">
        <v>4.6386806040743501E-7</v>
      </c>
      <c r="IG81" s="5">
        <v>0.47220086920864601</v>
      </c>
      <c r="IH81" s="5">
        <v>0.23105097278890699</v>
      </c>
      <c r="II81" s="5">
        <v>41573</v>
      </c>
      <c r="IJ81" s="5">
        <v>31777</v>
      </c>
      <c r="IK81" s="5">
        <v>2000</v>
      </c>
      <c r="IL81" s="5">
        <v>1800</v>
      </c>
      <c r="IM81" s="5">
        <v>200</v>
      </c>
      <c r="IN81" s="5">
        <v>1606</v>
      </c>
      <c r="IO81" s="5">
        <v>194</v>
      </c>
      <c r="IP81" s="5">
        <v>0</v>
      </c>
      <c r="IQ81" s="5">
        <v>4663</v>
      </c>
      <c r="IR81" s="5">
        <v>34715</v>
      </c>
      <c r="IS81" s="5">
        <v>16578</v>
      </c>
      <c r="IT81" s="5">
        <v>1995</v>
      </c>
      <c r="IU81" s="5">
        <v>1995</v>
      </c>
      <c r="IV81" s="5">
        <v>6858</v>
      </c>
      <c r="IW81" s="5">
        <v>6854</v>
      </c>
      <c r="IX81" s="5">
        <v>4</v>
      </c>
      <c r="IY81" s="5">
        <v>4</v>
      </c>
      <c r="IZ81" s="5">
        <v>0</v>
      </c>
      <c r="JA81" s="5">
        <v>1.52497349144198E-3</v>
      </c>
      <c r="JB81" s="5">
        <v>1.5952828038708301E-3</v>
      </c>
      <c r="JC81" s="5">
        <v>1.52497349144198E-3</v>
      </c>
      <c r="JD81" s="5">
        <v>1.41039607514414E-3</v>
      </c>
      <c r="JE81" s="5">
        <v>1.5952828038708301E-3</v>
      </c>
      <c r="JF81" s="5">
        <v>2.00714380968136E-4</v>
      </c>
      <c r="JG81" s="5">
        <v>0</v>
      </c>
      <c r="JH81" s="5">
        <v>0</v>
      </c>
      <c r="JI81" s="5">
        <v>0</v>
      </c>
      <c r="JJ81" s="5">
        <v>0</v>
      </c>
      <c r="JK81" s="5">
        <v>0</v>
      </c>
      <c r="JL81" s="5">
        <v>0</v>
      </c>
      <c r="JM81" s="5">
        <v>0.48862113668386498</v>
      </c>
      <c r="JN81" s="5">
        <v>0.48858442632360199</v>
      </c>
      <c r="JO81" s="5">
        <v>0.14745294265317699</v>
      </c>
      <c r="JP81" s="5">
        <v>0.145015920651306</v>
      </c>
      <c r="JQ81" s="71">
        <v>-6.4749656782663699E-6</v>
      </c>
      <c r="JR81" s="71">
        <v>6.7170938351950099E-7</v>
      </c>
      <c r="JS81" s="71">
        <v>7.1466750617858803E-6</v>
      </c>
      <c r="JT81" s="5">
        <v>3.00632387583785E-4</v>
      </c>
      <c r="JU81" s="5">
        <v>3.02092659010137E-4</v>
      </c>
      <c r="JV81" s="71">
        <v>1.46027142635171E-6</v>
      </c>
      <c r="JW81" s="5">
        <v>2.37</v>
      </c>
      <c r="JX81" s="5">
        <v>64652664.339677297</v>
      </c>
      <c r="JY81" s="5">
        <v>129340738.08471499</v>
      </c>
      <c r="JZ81" s="71">
        <v>6.9388939039072199E-18</v>
      </c>
      <c r="KA81" s="5">
        <v>0</v>
      </c>
      <c r="KB81" s="5" t="s">
        <v>318</v>
      </c>
      <c r="KC81" s="5">
        <v>0</v>
      </c>
      <c r="KD81" s="5" t="s">
        <v>1489</v>
      </c>
      <c r="KF81" s="5" t="s">
        <v>1490</v>
      </c>
      <c r="KG81" s="5" t="s">
        <v>525</v>
      </c>
      <c r="KH81" s="5" t="s">
        <v>320</v>
      </c>
      <c r="KI81" s="5">
        <v>18</v>
      </c>
      <c r="KL81" s="5">
        <v>1</v>
      </c>
      <c r="KM81" s="5">
        <v>1</v>
      </c>
      <c r="KP81" s="5">
        <v>2</v>
      </c>
      <c r="KW81" s="5" t="s">
        <v>321</v>
      </c>
      <c r="LB81" s="5">
        <v>1</v>
      </c>
      <c r="LC81" s="5" t="s">
        <v>318</v>
      </c>
      <c r="LD81" s="5" t="s">
        <v>322</v>
      </c>
      <c r="LE81" s="5">
        <v>0</v>
      </c>
      <c r="LF81" s="5">
        <v>1</v>
      </c>
      <c r="LG81" s="5">
        <v>1</v>
      </c>
    </row>
    <row r="82" spans="1:319" x14ac:dyDescent="0.2">
      <c r="A82" s="5" t="s">
        <v>528</v>
      </c>
      <c r="B82" s="73" t="s">
        <v>547</v>
      </c>
      <c r="C82" s="5" t="s">
        <v>529</v>
      </c>
      <c r="D82" s="5" t="s">
        <v>366</v>
      </c>
      <c r="E82" s="5">
        <v>12</v>
      </c>
      <c r="F82" s="73" t="s">
        <v>1062</v>
      </c>
      <c r="G82" s="29">
        <v>105446235.913606</v>
      </c>
      <c r="H82" s="29">
        <v>58579597.845030203</v>
      </c>
      <c r="I82" s="74">
        <v>105446235.913606</v>
      </c>
      <c r="J82" s="77">
        <v>44722.577777777777</v>
      </c>
      <c r="K82" s="29">
        <v>105446235.913606</v>
      </c>
      <c r="L82" s="5" t="s">
        <v>462</v>
      </c>
      <c r="M82" s="5">
        <v>1</v>
      </c>
      <c r="N82" s="5" t="s">
        <v>530</v>
      </c>
      <c r="O82" s="5" t="s">
        <v>530</v>
      </c>
      <c r="R82" s="5">
        <v>29340</v>
      </c>
      <c r="S82" s="5">
        <v>2000</v>
      </c>
      <c r="U82" s="5">
        <v>0</v>
      </c>
      <c r="V82" s="5">
        <v>560.29705429077103</v>
      </c>
      <c r="W82" s="5">
        <v>0</v>
      </c>
      <c r="X82" s="5" t="s">
        <v>1491</v>
      </c>
      <c r="AG82" s="5">
        <v>0</v>
      </c>
      <c r="AH82" s="5">
        <v>0</v>
      </c>
      <c r="AL82" s="5">
        <v>1</v>
      </c>
      <c r="AM82" s="5">
        <v>10</v>
      </c>
      <c r="AU82" s="5">
        <v>9969</v>
      </c>
      <c r="AV82" s="5" t="b">
        <v>1</v>
      </c>
      <c r="AW82" s="5">
        <v>0</v>
      </c>
      <c r="AY82" s="5">
        <v>105446235.913606</v>
      </c>
      <c r="BA82" s="5">
        <v>105446235.913606</v>
      </c>
      <c r="BB82" s="5">
        <v>0</v>
      </c>
      <c r="BC82" s="5">
        <v>7.2019921236958702</v>
      </c>
      <c r="BD82" s="5">
        <v>106593479.213245</v>
      </c>
      <c r="BE82" s="5">
        <v>1145819.0534914399</v>
      </c>
      <c r="BF82" s="5">
        <v>1224.49641814548</v>
      </c>
      <c r="BG82" s="5">
        <v>192.54773757049301</v>
      </c>
      <c r="BH82" s="5">
        <v>0</v>
      </c>
      <c r="BI82" s="5">
        <v>46</v>
      </c>
      <c r="BJ82" s="5">
        <v>193</v>
      </c>
      <c r="BK82" s="5">
        <v>174</v>
      </c>
      <c r="BL82" s="5">
        <v>3868</v>
      </c>
      <c r="BM82" s="5">
        <v>0</v>
      </c>
      <c r="BN82" s="5">
        <v>0</v>
      </c>
      <c r="BO82" s="5">
        <v>0</v>
      </c>
      <c r="BP82" s="5">
        <v>34626</v>
      </c>
      <c r="BQ82" s="5">
        <v>0</v>
      </c>
      <c r="BR82" s="5">
        <v>0</v>
      </c>
      <c r="BS82" s="5">
        <v>0</v>
      </c>
      <c r="BT82" s="5">
        <v>6845</v>
      </c>
      <c r="BU82" s="5">
        <v>0</v>
      </c>
      <c r="BV82" s="5">
        <v>298000</v>
      </c>
      <c r="BW82" s="5">
        <v>9749</v>
      </c>
      <c r="BX82" s="5">
        <v>7479817</v>
      </c>
      <c r="BY82" s="5">
        <v>0</v>
      </c>
      <c r="BZ82" s="5">
        <v>0</v>
      </c>
      <c r="CA82" s="5">
        <v>0</v>
      </c>
      <c r="CB82" s="5">
        <v>69250414</v>
      </c>
      <c r="CC82" s="5">
        <v>0</v>
      </c>
      <c r="CD82" s="5">
        <v>0</v>
      </c>
      <c r="CE82" s="5">
        <v>0</v>
      </c>
      <c r="CF82" s="5">
        <v>13689786</v>
      </c>
      <c r="CG82" s="5">
        <v>220</v>
      </c>
      <c r="CH82" s="5">
        <v>0</v>
      </c>
      <c r="CI82" s="5">
        <v>0</v>
      </c>
      <c r="CJ82" s="5">
        <v>9749</v>
      </c>
      <c r="CK82" s="5">
        <v>0</v>
      </c>
      <c r="CL82" s="5">
        <v>0</v>
      </c>
      <c r="CM82" s="5">
        <v>220</v>
      </c>
      <c r="CN82" s="5">
        <v>9749</v>
      </c>
      <c r="CO82" s="5" t="s">
        <v>1492</v>
      </c>
      <c r="CQ82" s="5">
        <v>52710658.169290297</v>
      </c>
      <c r="CR82" s="5">
        <v>52735577.7443159</v>
      </c>
      <c r="CS82" s="5">
        <v>0</v>
      </c>
      <c r="CT82" s="5">
        <v>0</v>
      </c>
      <c r="CU82" s="5">
        <v>5.0946804013613898</v>
      </c>
      <c r="CV82" s="5">
        <v>2.1073117223344799</v>
      </c>
      <c r="CW82" s="5">
        <v>1.3652138942574801</v>
      </c>
      <c r="CX82" s="5">
        <v>0.57563331256444605</v>
      </c>
      <c r="CY82" s="5">
        <v>1.94084720682193</v>
      </c>
      <c r="CZ82" s="5">
        <v>3.7294665071039002</v>
      </c>
      <c r="DA82" s="5">
        <v>1.53167840977003</v>
      </c>
      <c r="DB82" s="5">
        <v>5.2611449168739401</v>
      </c>
      <c r="DC82" s="5">
        <v>53296429.176831998</v>
      </c>
      <c r="DD82" s="5">
        <v>53297050.036413498</v>
      </c>
      <c r="DE82" s="5">
        <v>585091.18698183505</v>
      </c>
      <c r="DF82" s="5">
        <v>560727.86650960497</v>
      </c>
      <c r="DG82" s="5">
        <v>441555.570681835</v>
      </c>
      <c r="DH82" s="5">
        <v>439106.603923805</v>
      </c>
      <c r="DI82" s="5">
        <v>880662.17460564105</v>
      </c>
      <c r="DJ82" s="5">
        <v>121535.61629999999</v>
      </c>
      <c r="DK82" s="5">
        <v>121133.8125858</v>
      </c>
      <c r="DL82" s="5">
        <v>242669.42888580001</v>
      </c>
      <c r="DM82" s="5">
        <v>4600</v>
      </c>
      <c r="DN82" s="5">
        <v>0</v>
      </c>
      <c r="DO82" s="5">
        <v>4600</v>
      </c>
      <c r="DP82" s="5">
        <v>17400</v>
      </c>
      <c r="DQ82" s="5">
        <v>487.45</v>
      </c>
      <c r="DR82" s="5">
        <v>17887.45</v>
      </c>
      <c r="DS82" s="5">
        <v>578.49196757761604</v>
      </c>
      <c r="DT82" s="5">
        <v>646.00445056786498</v>
      </c>
      <c r="DU82" s="5">
        <v>1224.49641814548</v>
      </c>
      <c r="DV82" s="5">
        <v>578.49196757761604</v>
      </c>
      <c r="DW82" s="5">
        <v>646.00445056786498</v>
      </c>
      <c r="DX82" s="5">
        <v>0</v>
      </c>
      <c r="DY82" s="5">
        <v>0</v>
      </c>
      <c r="DZ82" s="5">
        <v>0</v>
      </c>
      <c r="EA82" s="5">
        <v>96.233911887289395</v>
      </c>
      <c r="EB82" s="5">
        <v>96.3138256832043</v>
      </c>
      <c r="EC82" s="5">
        <v>96.233911887289395</v>
      </c>
      <c r="ED82" s="5">
        <v>96.3138256832043</v>
      </c>
      <c r="EE82" s="5">
        <v>192.54773757049301</v>
      </c>
      <c r="EF82" s="5">
        <v>0</v>
      </c>
      <c r="EG82" s="5">
        <v>0</v>
      </c>
      <c r="EH82" s="5">
        <v>0</v>
      </c>
      <c r="EI82" s="5">
        <v>0</v>
      </c>
      <c r="EJ82" s="5">
        <v>0</v>
      </c>
      <c r="EK82" s="5">
        <v>0.44113314452836599</v>
      </c>
      <c r="EL82" s="5">
        <v>0.115626095017598</v>
      </c>
      <c r="EM82" s="71">
        <v>9.8999465321325503E-5</v>
      </c>
      <c r="EN82" s="5">
        <v>0</v>
      </c>
      <c r="EO82" s="5">
        <v>0</v>
      </c>
      <c r="EP82" s="5">
        <v>2.9211825533959699</v>
      </c>
      <c r="EQ82" s="71">
        <v>9.8844514970108905E-5</v>
      </c>
      <c r="ER82" s="71">
        <v>9.8904430146158601E-5</v>
      </c>
      <c r="ES82" s="5">
        <v>0</v>
      </c>
      <c r="ET82" s="5">
        <v>9.4729399999999995</v>
      </c>
      <c r="EU82" s="71">
        <v>9.8989766202733906E-5</v>
      </c>
      <c r="EV82" s="71">
        <v>9.8605073779012205E-5</v>
      </c>
      <c r="EW82" s="71">
        <v>9.8919341046332904E-5</v>
      </c>
      <c r="EX82" s="71">
        <v>9.8988206694522102E-5</v>
      </c>
      <c r="EY82" s="5">
        <v>0.67137979703573902</v>
      </c>
      <c r="EZ82" s="5">
        <v>0</v>
      </c>
      <c r="FA82" s="5">
        <v>0</v>
      </c>
      <c r="FB82" s="71">
        <v>9.8963394615791901E-5</v>
      </c>
      <c r="FC82" s="5">
        <v>0</v>
      </c>
      <c r="FD82" s="71">
        <v>9.5261278756919503E-7</v>
      </c>
      <c r="FE82" s="71">
        <v>9.5261278756919503E-7</v>
      </c>
      <c r="FF82" s="71">
        <v>3.8800994672794002E-7</v>
      </c>
      <c r="FG82" s="71">
        <v>9.5261278756919503E-7</v>
      </c>
      <c r="FH82" s="71">
        <v>1.5420974808222301E-7</v>
      </c>
      <c r="FI82" s="71">
        <v>1.5420974808222301E-7</v>
      </c>
      <c r="FJ82" s="71">
        <v>9.8753284660801897E-8</v>
      </c>
      <c r="FK82" s="5">
        <v>0.157500801968393</v>
      </c>
      <c r="FL82" s="5">
        <v>0.23105095251337901</v>
      </c>
      <c r="FM82" s="71">
        <v>-3.4663190895410797E-5</v>
      </c>
      <c r="FN82" s="71">
        <v>5.0541578962555799E-6</v>
      </c>
      <c r="FO82" s="71">
        <v>3.9717348791666399E-5</v>
      </c>
      <c r="FP82" s="71">
        <v>-3.1536628741524898E-6</v>
      </c>
      <c r="FQ82" s="71">
        <v>6.6177297529446896E-6</v>
      </c>
      <c r="FR82" s="71">
        <v>9.7713926270971892E-6</v>
      </c>
      <c r="FS82" s="5">
        <v>2.1</v>
      </c>
      <c r="FT82" s="71">
        <v>6.9388939039072199E-18</v>
      </c>
      <c r="FU82" s="5">
        <v>0</v>
      </c>
      <c r="FV82" s="5">
        <v>0.44113314452836599</v>
      </c>
      <c r="FW82" s="5">
        <v>0.115626095017598</v>
      </c>
      <c r="FX82" s="71">
        <v>9.9999999999988905E-5</v>
      </c>
      <c r="FY82" s="71">
        <v>9.9999850483256604E-5</v>
      </c>
      <c r="FZ82" s="5">
        <v>4.4530805020330799</v>
      </c>
      <c r="GA82" s="5">
        <v>0.15886667865936299</v>
      </c>
      <c r="GB82" s="71">
        <v>9.9999999999988905E-5</v>
      </c>
      <c r="GC82" s="71">
        <v>9.9999850483256604E-5</v>
      </c>
      <c r="GD82" s="5">
        <v>0</v>
      </c>
      <c r="GE82" s="5">
        <v>2.7134345450150201</v>
      </c>
      <c r="GF82" s="71">
        <v>9.9953655663079206E-5</v>
      </c>
      <c r="GG82" s="71">
        <v>9.99850183908204E-5</v>
      </c>
      <c r="GH82" s="5">
        <v>0</v>
      </c>
      <c r="GI82" s="5">
        <v>3.5794989144776101</v>
      </c>
      <c r="GJ82" s="71">
        <v>9.9997338311147405E-5</v>
      </c>
      <c r="GK82" s="71">
        <v>9.9938729557907905E-5</v>
      </c>
      <c r="GL82" s="71">
        <v>9.7946696135941996E-5</v>
      </c>
      <c r="GM82" s="71">
        <v>9.7981975724751398E-5</v>
      </c>
      <c r="GN82" s="5">
        <v>0.55169869728078202</v>
      </c>
      <c r="GO82" s="5">
        <v>0</v>
      </c>
      <c r="GP82" s="5">
        <v>0</v>
      </c>
      <c r="GQ82" s="71">
        <v>9.9973468639324897E-5</v>
      </c>
      <c r="GR82" s="5">
        <v>0</v>
      </c>
      <c r="GS82" s="71">
        <v>4.3650339582867997E-6</v>
      </c>
      <c r="GT82" s="71">
        <v>4.3650339582867997E-6</v>
      </c>
      <c r="GU82" s="71">
        <v>1.2302686984710899E-6</v>
      </c>
      <c r="GV82" s="71">
        <v>4.3650339582867997E-6</v>
      </c>
      <c r="GW82" s="71">
        <v>8.8093095973462699E-7</v>
      </c>
      <c r="GX82" s="71">
        <v>8.8093095973462699E-7</v>
      </c>
      <c r="GY82" s="71">
        <v>7.5875825611415497E-7</v>
      </c>
      <c r="GZ82" s="5">
        <v>0.33600099818004098</v>
      </c>
      <c r="HA82" s="5">
        <v>0.35250099968422399</v>
      </c>
      <c r="HB82" s="71">
        <v>-1.48897904582402E-5</v>
      </c>
      <c r="HC82" s="71">
        <v>1.7488527286832201E-6</v>
      </c>
      <c r="HD82" s="71">
        <v>1.6638643186923401E-5</v>
      </c>
      <c r="HE82" s="71">
        <v>-1.1845406184410799E-6</v>
      </c>
      <c r="HF82" s="71">
        <v>2.8629116389454E-6</v>
      </c>
      <c r="HG82" s="71">
        <v>4.0474522573864797E-6</v>
      </c>
      <c r="HH82" s="5">
        <v>1.26</v>
      </c>
      <c r="HI82" s="5">
        <v>0</v>
      </c>
      <c r="HJ82" s="5">
        <v>0</v>
      </c>
      <c r="HK82" s="5">
        <v>0</v>
      </c>
      <c r="HL82" s="5">
        <v>2.9211825533959699</v>
      </c>
      <c r="HM82" s="71">
        <v>9.9953655663079206E-5</v>
      </c>
      <c r="HN82" s="71">
        <v>9.99850183908204E-5</v>
      </c>
      <c r="HO82" s="5">
        <v>0</v>
      </c>
      <c r="HP82" s="5">
        <v>9.4729399999999995</v>
      </c>
      <c r="HQ82" s="71">
        <v>9.9997338311147405E-5</v>
      </c>
      <c r="HR82" s="71">
        <v>9.9938729557907905E-5</v>
      </c>
      <c r="HS82" s="71">
        <v>9.8919341046332904E-5</v>
      </c>
      <c r="HT82" s="71">
        <v>9.8988206694522102E-5</v>
      </c>
      <c r="HU82" s="5">
        <v>0.67137979703573902</v>
      </c>
      <c r="HV82" s="5">
        <v>0</v>
      </c>
      <c r="HW82" s="5">
        <v>0</v>
      </c>
      <c r="HX82" s="71">
        <v>9.9973468639324897E-5</v>
      </c>
      <c r="HY82" s="5">
        <v>0</v>
      </c>
      <c r="HZ82" s="71">
        <v>4.3650339582867997E-6</v>
      </c>
      <c r="IA82" s="71">
        <v>4.3650339582867997E-6</v>
      </c>
      <c r="IB82" s="71">
        <v>1.2302686984710899E-6</v>
      </c>
      <c r="IC82" s="71">
        <v>4.3650339582867997E-6</v>
      </c>
      <c r="ID82" s="71">
        <v>8.8093095973462699E-7</v>
      </c>
      <c r="IE82" s="71">
        <v>8.8093095973462699E-7</v>
      </c>
      <c r="IF82" s="71">
        <v>7.5875825611415497E-7</v>
      </c>
      <c r="IG82" s="5">
        <v>0.33600099818004098</v>
      </c>
      <c r="IH82" s="5">
        <v>0.35250099968422399</v>
      </c>
      <c r="II82" s="5">
        <v>41573</v>
      </c>
      <c r="IJ82" s="5">
        <v>31777</v>
      </c>
      <c r="IK82" s="5">
        <v>2000</v>
      </c>
      <c r="IL82" s="5">
        <v>1800</v>
      </c>
      <c r="IM82" s="5">
        <v>200</v>
      </c>
      <c r="IN82" s="5">
        <v>1586</v>
      </c>
      <c r="IO82" s="5">
        <v>214</v>
      </c>
      <c r="IP82" s="5">
        <v>0</v>
      </c>
      <c r="IQ82" s="5">
        <v>4663</v>
      </c>
      <c r="IR82" s="5">
        <v>34715</v>
      </c>
      <c r="IS82" s="5">
        <v>16578</v>
      </c>
      <c r="IT82" s="5">
        <v>1995</v>
      </c>
      <c r="IU82" s="5">
        <v>1995</v>
      </c>
      <c r="IV82" s="5">
        <v>6858</v>
      </c>
      <c r="IW82" s="5">
        <v>6854</v>
      </c>
      <c r="IX82" s="5">
        <v>4</v>
      </c>
      <c r="IY82" s="5">
        <v>4</v>
      </c>
      <c r="IZ82" s="5">
        <v>0</v>
      </c>
      <c r="JA82" s="5">
        <v>1.82719562870659E-3</v>
      </c>
      <c r="JB82" s="5">
        <v>1.54483504893757E-3</v>
      </c>
      <c r="JC82" s="5">
        <v>1.82719562870659E-3</v>
      </c>
      <c r="JD82" s="5">
        <v>1.42047933602107E-3</v>
      </c>
      <c r="JE82" s="5">
        <v>1.54483504893757E-3</v>
      </c>
      <c r="JF82" s="5">
        <v>2.6053543636184097E-4</v>
      </c>
      <c r="JG82" s="5">
        <v>0</v>
      </c>
      <c r="JH82" s="5">
        <v>0</v>
      </c>
      <c r="JI82" s="5">
        <v>0</v>
      </c>
      <c r="JJ82" s="5">
        <v>0</v>
      </c>
      <c r="JK82" s="5">
        <v>0</v>
      </c>
      <c r="JL82" s="5">
        <v>0</v>
      </c>
      <c r="JM82" s="5">
        <v>0.48915403235292299</v>
      </c>
      <c r="JN82" s="5">
        <v>0.48867457108188</v>
      </c>
      <c r="JO82" s="5">
        <v>0.149917445014004</v>
      </c>
      <c r="JP82" s="5">
        <v>0.14796291346712401</v>
      </c>
      <c r="JQ82" s="71">
        <v>-4.9552981353651E-5</v>
      </c>
      <c r="JR82" s="71">
        <v>6.8030106249388102E-6</v>
      </c>
      <c r="JS82" s="71">
        <v>5.6355991978589899E-5</v>
      </c>
      <c r="JT82" s="71">
        <v>-4.33820349259357E-6</v>
      </c>
      <c r="JU82" s="71">
        <v>9.4806413918901006E-6</v>
      </c>
      <c r="JV82" s="71">
        <v>1.38188448844836E-5</v>
      </c>
      <c r="JW82" s="5">
        <v>2.1</v>
      </c>
      <c r="JX82" s="5">
        <v>52731719.860668302</v>
      </c>
      <c r="JY82" s="5">
        <v>105442378.02995799</v>
      </c>
      <c r="JZ82" s="71">
        <v>6.9388939039072199E-18</v>
      </c>
      <c r="KA82" s="5">
        <v>0</v>
      </c>
      <c r="KB82" s="5" t="s">
        <v>318</v>
      </c>
      <c r="KC82" s="5">
        <v>0</v>
      </c>
      <c r="KD82" s="5" t="s">
        <v>1493</v>
      </c>
      <c r="KF82" s="5" t="s">
        <v>1494</v>
      </c>
      <c r="KG82" s="5" t="s">
        <v>525</v>
      </c>
      <c r="KH82" s="5" t="s">
        <v>320</v>
      </c>
      <c r="KI82" s="5">
        <v>18</v>
      </c>
      <c r="KL82" s="5">
        <v>1</v>
      </c>
      <c r="KM82" s="5">
        <v>1</v>
      </c>
      <c r="KP82" s="5">
        <v>4</v>
      </c>
      <c r="KW82" s="5" t="s">
        <v>321</v>
      </c>
      <c r="LB82" s="5">
        <v>1</v>
      </c>
      <c r="LC82" s="5" t="s">
        <v>318</v>
      </c>
      <c r="LD82" s="5" t="s">
        <v>322</v>
      </c>
      <c r="LE82" s="5">
        <v>0</v>
      </c>
      <c r="LF82" s="5">
        <v>1</v>
      </c>
      <c r="LG82" s="5">
        <v>1</v>
      </c>
    </row>
    <row r="83" spans="1:319" x14ac:dyDescent="0.2">
      <c r="A83" s="5" t="s">
        <v>528</v>
      </c>
      <c r="B83" s="73" t="s">
        <v>547</v>
      </c>
      <c r="C83" s="5" t="s">
        <v>529</v>
      </c>
      <c r="D83" s="5" t="s">
        <v>366</v>
      </c>
      <c r="E83" s="5">
        <v>15</v>
      </c>
      <c r="F83" s="73" t="s">
        <v>1063</v>
      </c>
      <c r="G83" s="29">
        <v>123948504.06369799</v>
      </c>
      <c r="H83" s="29">
        <v>120042010.949974</v>
      </c>
      <c r="I83" s="74">
        <v>123948504.06369799</v>
      </c>
      <c r="J83" s="77">
        <v>44754.329861111109</v>
      </c>
      <c r="K83" s="29">
        <v>123948504.06369799</v>
      </c>
      <c r="L83" s="5" t="s">
        <v>462</v>
      </c>
      <c r="M83" s="5">
        <v>1</v>
      </c>
      <c r="N83" s="5" t="s">
        <v>530</v>
      </c>
      <c r="O83" s="5" t="s">
        <v>530</v>
      </c>
      <c r="R83" s="5">
        <v>29340</v>
      </c>
      <c r="S83" s="5">
        <v>2000</v>
      </c>
      <c r="U83" s="5">
        <v>0</v>
      </c>
      <c r="V83" s="5">
        <v>615.49850463867097</v>
      </c>
      <c r="W83" s="5">
        <v>0</v>
      </c>
      <c r="X83" s="5" t="s">
        <v>1495</v>
      </c>
      <c r="AG83" s="5">
        <v>0</v>
      </c>
      <c r="AH83" s="5">
        <v>0</v>
      </c>
      <c r="AL83" s="5">
        <v>1</v>
      </c>
      <c r="AM83" s="5">
        <v>12</v>
      </c>
      <c r="AU83" s="5">
        <v>8898</v>
      </c>
      <c r="AV83" s="5" t="b">
        <v>1</v>
      </c>
      <c r="AW83" s="5">
        <v>0</v>
      </c>
      <c r="AY83" s="5">
        <v>123948504.06369901</v>
      </c>
      <c r="BA83" s="5">
        <v>123948504.06369799</v>
      </c>
      <c r="BB83" s="5">
        <v>0</v>
      </c>
      <c r="BC83" s="5">
        <v>1.4292129732918299</v>
      </c>
      <c r="BD83" s="5">
        <v>125253038.708473</v>
      </c>
      <c r="BE83" s="5">
        <v>1302039.9290140599</v>
      </c>
      <c r="BF83" s="5">
        <v>1896.0174418710601</v>
      </c>
      <c r="BG83" s="5">
        <v>597.26910600185795</v>
      </c>
      <c r="BH83" s="5">
        <v>0</v>
      </c>
      <c r="BI83" s="5">
        <v>8</v>
      </c>
      <c r="BJ83" s="5">
        <v>119</v>
      </c>
      <c r="BK83" s="5">
        <v>178</v>
      </c>
      <c r="BL83" s="5">
        <v>4199</v>
      </c>
      <c r="BM83" s="5">
        <v>0</v>
      </c>
      <c r="BN83" s="5">
        <v>0</v>
      </c>
      <c r="BO83" s="5">
        <v>5</v>
      </c>
      <c r="BP83" s="5">
        <v>34495</v>
      </c>
      <c r="BQ83" s="5">
        <v>0</v>
      </c>
      <c r="BR83" s="5">
        <v>0</v>
      </c>
      <c r="BS83" s="5">
        <v>4</v>
      </c>
      <c r="BT83" s="5">
        <v>6826</v>
      </c>
      <c r="BU83" s="5">
        <v>1</v>
      </c>
      <c r="BV83" s="5">
        <v>228000</v>
      </c>
      <c r="BW83" s="5">
        <v>6016</v>
      </c>
      <c r="BX83" s="5">
        <v>8057812</v>
      </c>
      <c r="BY83" s="5">
        <v>0</v>
      </c>
      <c r="BZ83" s="5">
        <v>10000</v>
      </c>
      <c r="CA83" s="5">
        <v>1998</v>
      </c>
      <c r="CB83" s="5">
        <v>68978420</v>
      </c>
      <c r="CC83" s="5">
        <v>0</v>
      </c>
      <c r="CD83" s="5">
        <v>8000</v>
      </c>
      <c r="CE83" s="5">
        <v>688</v>
      </c>
      <c r="CF83" s="5">
        <v>13643780</v>
      </c>
      <c r="CG83" s="5">
        <v>186</v>
      </c>
      <c r="CH83" s="5">
        <v>5</v>
      </c>
      <c r="CI83" s="5">
        <v>4</v>
      </c>
      <c r="CJ83" s="5">
        <v>6017</v>
      </c>
      <c r="CK83" s="5">
        <v>1998</v>
      </c>
      <c r="CL83" s="5">
        <v>688</v>
      </c>
      <c r="CM83" s="5">
        <v>195</v>
      </c>
      <c r="CN83" s="5">
        <v>8703</v>
      </c>
      <c r="CO83" s="5" t="s">
        <v>1496</v>
      </c>
      <c r="CQ83" s="5">
        <v>61962662.834693499</v>
      </c>
      <c r="CR83" s="5">
        <v>61985841.2290053</v>
      </c>
      <c r="CS83" s="5">
        <v>0</v>
      </c>
      <c r="CT83" s="5">
        <v>0</v>
      </c>
      <c r="CU83" s="5">
        <v>0.21863559934306701</v>
      </c>
      <c r="CV83" s="5">
        <v>1.21057737394876</v>
      </c>
      <c r="CW83" s="5">
        <v>3.3935928392621599E-2</v>
      </c>
      <c r="CX83" s="5">
        <v>0.32781576801679202</v>
      </c>
      <c r="CY83" s="5">
        <v>0.36175169640941401</v>
      </c>
      <c r="CZ83" s="5">
        <v>0.18469967095044501</v>
      </c>
      <c r="DA83" s="5">
        <v>0.88276160593197395</v>
      </c>
      <c r="DB83" s="5">
        <v>1.0674612768824201</v>
      </c>
      <c r="DC83" s="5">
        <v>62626320.427981898</v>
      </c>
      <c r="DD83" s="5">
        <v>62626718.280491799</v>
      </c>
      <c r="DE83" s="5">
        <v>662076.11869664094</v>
      </c>
      <c r="DF83" s="5">
        <v>639963.81031742599</v>
      </c>
      <c r="DG83" s="5">
        <v>506043.19719664101</v>
      </c>
      <c r="DH83" s="5">
        <v>502766.670037376</v>
      </c>
      <c r="DI83" s="5">
        <v>1008809.86723401</v>
      </c>
      <c r="DJ83" s="5">
        <v>137432.9215</v>
      </c>
      <c r="DK83" s="5">
        <v>136896.29028004999</v>
      </c>
      <c r="DL83" s="5">
        <v>274329.21178005001</v>
      </c>
      <c r="DM83" s="5">
        <v>800</v>
      </c>
      <c r="DN83" s="5">
        <v>0.05</v>
      </c>
      <c r="DO83" s="5">
        <v>800.05</v>
      </c>
      <c r="DP83" s="5">
        <v>17800</v>
      </c>
      <c r="DQ83" s="5">
        <v>300.8</v>
      </c>
      <c r="DR83" s="5">
        <v>18100.8</v>
      </c>
      <c r="DS83" s="5">
        <v>1099.9328134319601</v>
      </c>
      <c r="DT83" s="5">
        <v>796.08462843909103</v>
      </c>
      <c r="DU83" s="5">
        <v>1296.11744187106</v>
      </c>
      <c r="DV83" s="5">
        <v>599.93281343196895</v>
      </c>
      <c r="DW83" s="5">
        <v>696.18462843909106</v>
      </c>
      <c r="DX83" s="5">
        <v>500</v>
      </c>
      <c r="DY83" s="5">
        <v>99.9</v>
      </c>
      <c r="DZ83" s="5">
        <v>599.9</v>
      </c>
      <c r="EA83" s="5">
        <v>481.32314278464298</v>
      </c>
      <c r="EB83" s="5">
        <v>115.945963217215</v>
      </c>
      <c r="EC83" s="5">
        <v>81.323142784643295</v>
      </c>
      <c r="ED83" s="5">
        <v>81.545963217215103</v>
      </c>
      <c r="EE83" s="5">
        <v>162.869106001858</v>
      </c>
      <c r="EF83" s="5">
        <v>400</v>
      </c>
      <c r="EG83" s="5">
        <v>34.4</v>
      </c>
      <c r="EH83" s="5">
        <v>434.4</v>
      </c>
      <c r="EI83" s="5">
        <v>0</v>
      </c>
      <c r="EJ83" s="5">
        <v>0</v>
      </c>
      <c r="EK83" s="5">
        <v>0.57919873014889101</v>
      </c>
      <c r="EL83" s="5">
        <v>0.120840687870348</v>
      </c>
      <c r="EM83" s="71">
        <v>9.8999052663861694E-5</v>
      </c>
      <c r="EN83" s="5">
        <v>0</v>
      </c>
      <c r="EO83" s="71">
        <v>1.86761120576038E-17</v>
      </c>
      <c r="EP83" s="5">
        <v>4.6091541504351703</v>
      </c>
      <c r="EQ83" s="71">
        <v>9.8409133165194799E-5</v>
      </c>
      <c r="ER83" s="71">
        <v>9.8977239681524707E-5</v>
      </c>
      <c r="ES83" s="5">
        <v>0</v>
      </c>
      <c r="ET83" s="5">
        <v>9.4278499999999994</v>
      </c>
      <c r="EU83" s="71">
        <v>9.8966147137280401E-5</v>
      </c>
      <c r="EV83" s="71">
        <v>9.8704834903706699E-5</v>
      </c>
      <c r="EW83" s="71">
        <v>9.8941913673655695E-5</v>
      </c>
      <c r="EX83" s="71">
        <v>9.8981821354749506E-5</v>
      </c>
      <c r="EY83" s="5">
        <v>0.65169991281597806</v>
      </c>
      <c r="EZ83" s="5">
        <v>0</v>
      </c>
      <c r="FA83" s="5">
        <v>0</v>
      </c>
      <c r="FB83" s="71">
        <v>9.7735811057653098E-5</v>
      </c>
      <c r="FC83" s="5">
        <v>0</v>
      </c>
      <c r="FD83" s="71">
        <v>1.7135503382892299E-7</v>
      </c>
      <c r="FE83" s="71">
        <v>1.7135503382892299E-7</v>
      </c>
      <c r="FF83" s="71">
        <v>1.73177984313932E-8</v>
      </c>
      <c r="FG83" s="71">
        <v>1.7135503382892299E-7</v>
      </c>
      <c r="FH83" s="71">
        <v>1.17454188597321E-8</v>
      </c>
      <c r="FI83" s="71">
        <v>4.0849799098907599E-9</v>
      </c>
      <c r="FJ83" s="71">
        <v>1.17454188597321E-8</v>
      </c>
      <c r="FK83" s="5">
        <v>0.223550905246932</v>
      </c>
      <c r="FL83" s="5">
        <v>7.8100152528866706E-2</v>
      </c>
      <c r="FM83" s="71">
        <v>-2.0429616992504099E-6</v>
      </c>
      <c r="FN83" s="71">
        <v>8.7160632670387003E-8</v>
      </c>
      <c r="FO83" s="71">
        <v>2.13012233192079E-6</v>
      </c>
      <c r="FP83" s="71">
        <v>-1.7698026620456301E-7</v>
      </c>
      <c r="FQ83" s="71">
        <v>1.15206916073118E-7</v>
      </c>
      <c r="FR83" s="71">
        <v>2.9218718227768098E-7</v>
      </c>
      <c r="FS83" s="5">
        <v>2.1</v>
      </c>
      <c r="FT83" s="71">
        <v>6.9388939039072199E-18</v>
      </c>
      <c r="FU83" s="5">
        <v>0</v>
      </c>
      <c r="FV83" s="5">
        <v>0.57919873014889101</v>
      </c>
      <c r="FW83" s="5">
        <v>0.120840687870348</v>
      </c>
      <c r="FX83" s="71">
        <v>9.8999945812972001E-5</v>
      </c>
      <c r="FY83" s="71">
        <v>9.8991284142702004E-5</v>
      </c>
      <c r="FZ83" s="5">
        <v>6.3334239163911903</v>
      </c>
      <c r="GA83" s="5">
        <v>0.13498379462548299</v>
      </c>
      <c r="GB83" s="71">
        <v>9.8999945812972001E-5</v>
      </c>
      <c r="GC83" s="71">
        <v>9.8991284142702004E-5</v>
      </c>
      <c r="GD83" s="71">
        <v>7.5614266208839396E-14</v>
      </c>
      <c r="GE83" s="5">
        <v>4.9604899069304302</v>
      </c>
      <c r="GF83" s="71">
        <v>9.8943372069240602E-5</v>
      </c>
      <c r="GG83" s="71">
        <v>9.8984704413551604E-5</v>
      </c>
      <c r="GH83" s="5">
        <v>0</v>
      </c>
      <c r="GI83" s="5">
        <v>11.1044190580863</v>
      </c>
      <c r="GJ83" s="71">
        <v>9.8996961546943195E-5</v>
      </c>
      <c r="GK83" s="71">
        <v>9.8999458467530194E-5</v>
      </c>
      <c r="GL83" s="71">
        <v>9.8999459413828803E-5</v>
      </c>
      <c r="GM83" s="71">
        <v>9.8991545109061705E-5</v>
      </c>
      <c r="GN83" s="5">
        <v>0.65289016915452203</v>
      </c>
      <c r="GO83" s="5">
        <v>0</v>
      </c>
      <c r="GP83" s="5">
        <v>0</v>
      </c>
      <c r="GQ83" s="71">
        <v>9.8990247746843994E-5</v>
      </c>
      <c r="GR83" s="5">
        <v>0</v>
      </c>
      <c r="GS83" s="71">
        <v>5.1021086143188096E-6</v>
      </c>
      <c r="GT83" s="71">
        <v>5.1021086143188096E-6</v>
      </c>
      <c r="GU83" s="71">
        <v>6.5734719602306104E-7</v>
      </c>
      <c r="GV83" s="71">
        <v>5.1021086143188096E-6</v>
      </c>
      <c r="GW83" s="71">
        <v>4.1078964585494701E-7</v>
      </c>
      <c r="GX83" s="71">
        <v>3.93893238914699E-7</v>
      </c>
      <c r="GY83" s="71">
        <v>4.1078964585494701E-7</v>
      </c>
      <c r="GZ83" s="5">
        <v>0.38680084624879302</v>
      </c>
      <c r="HA83" s="5">
        <v>0.78381445302883901</v>
      </c>
      <c r="HB83" s="71">
        <v>-8.8808355830531002E-6</v>
      </c>
      <c r="HC83" s="71">
        <v>8.5827131970979301E-7</v>
      </c>
      <c r="HD83" s="71">
        <v>9.7391069027628899E-6</v>
      </c>
      <c r="HE83" s="71">
        <v>-8.7101411723813703E-7</v>
      </c>
      <c r="HF83" s="71">
        <v>1.5321746221539899E-6</v>
      </c>
      <c r="HG83" s="71">
        <v>2.4031887393921301E-6</v>
      </c>
      <c r="HH83" s="5">
        <v>2.15</v>
      </c>
      <c r="HI83" s="5">
        <v>0</v>
      </c>
      <c r="HJ83" s="5">
        <v>0</v>
      </c>
      <c r="HK83" s="71">
        <v>7.5614266208839396E-14</v>
      </c>
      <c r="HL83" s="5">
        <v>4.6091541504351703</v>
      </c>
      <c r="HM83" s="71">
        <v>9.8943372069240602E-5</v>
      </c>
      <c r="HN83" s="71">
        <v>9.8984704413551604E-5</v>
      </c>
      <c r="HO83" s="5">
        <v>0</v>
      </c>
      <c r="HP83" s="5">
        <v>9.4278499999999994</v>
      </c>
      <c r="HQ83" s="71">
        <v>9.8996961546943195E-5</v>
      </c>
      <c r="HR83" s="71">
        <v>9.8999458467530194E-5</v>
      </c>
      <c r="HS83" s="71">
        <v>9.8999459413828803E-5</v>
      </c>
      <c r="HT83" s="71">
        <v>9.8991545109061705E-5</v>
      </c>
      <c r="HU83" s="5">
        <v>0.65169991281597806</v>
      </c>
      <c r="HV83" s="5">
        <v>0</v>
      </c>
      <c r="HW83" s="5">
        <v>0</v>
      </c>
      <c r="HX83" s="71">
        <v>9.8990247746843994E-5</v>
      </c>
      <c r="HY83" s="5">
        <v>0</v>
      </c>
      <c r="HZ83" s="71">
        <v>5.1021086143188096E-6</v>
      </c>
      <c r="IA83" s="71">
        <v>5.1021086143188096E-6</v>
      </c>
      <c r="IB83" s="71">
        <v>6.5734719602306104E-7</v>
      </c>
      <c r="IC83" s="71">
        <v>5.1021086143188096E-6</v>
      </c>
      <c r="ID83" s="71">
        <v>4.1078964585494701E-7</v>
      </c>
      <c r="IE83" s="71">
        <v>3.93893238914699E-7</v>
      </c>
      <c r="IF83" s="71">
        <v>4.1078964585494701E-7</v>
      </c>
      <c r="IG83" s="5">
        <v>0.38680084624879302</v>
      </c>
      <c r="IH83" s="5">
        <v>0.78381445302883901</v>
      </c>
      <c r="II83" s="5">
        <v>41573</v>
      </c>
      <c r="IJ83" s="5">
        <v>31777</v>
      </c>
      <c r="IK83" s="5">
        <v>2000</v>
      </c>
      <c r="IL83" s="5">
        <v>1800</v>
      </c>
      <c r="IM83" s="5">
        <v>200</v>
      </c>
      <c r="IN83" s="5">
        <v>1580</v>
      </c>
      <c r="IO83" s="5">
        <v>220</v>
      </c>
      <c r="IP83" s="5">
        <v>0</v>
      </c>
      <c r="IQ83" s="5">
        <v>4663</v>
      </c>
      <c r="IR83" s="5">
        <v>34715</v>
      </c>
      <c r="IS83" s="5">
        <v>16578</v>
      </c>
      <c r="IT83" s="5">
        <v>1995</v>
      </c>
      <c r="IU83" s="5">
        <v>1995</v>
      </c>
      <c r="IV83" s="5">
        <v>6858</v>
      </c>
      <c r="IW83" s="5">
        <v>6854</v>
      </c>
      <c r="IX83" s="5">
        <v>4</v>
      </c>
      <c r="IY83" s="5">
        <v>4</v>
      </c>
      <c r="IZ83" s="5">
        <v>0</v>
      </c>
      <c r="JA83" s="5">
        <v>1.4310534400863099E-3</v>
      </c>
      <c r="JB83" s="5">
        <v>1.5455594955885699E-3</v>
      </c>
      <c r="JC83" s="5">
        <v>1.3463119883141399E-3</v>
      </c>
      <c r="JD83" s="5">
        <v>1.4310534400863099E-3</v>
      </c>
      <c r="JE83" s="5">
        <v>1.5455594955885699E-3</v>
      </c>
      <c r="JF83" s="5">
        <v>4.1834596154277599E-4</v>
      </c>
      <c r="JG83" s="5">
        <v>0</v>
      </c>
      <c r="JH83" s="5">
        <v>0</v>
      </c>
      <c r="JI83" s="5">
        <v>0</v>
      </c>
      <c r="JJ83" s="5">
        <v>0</v>
      </c>
      <c r="JK83" s="5">
        <v>0</v>
      </c>
      <c r="JL83" s="5">
        <v>0</v>
      </c>
      <c r="JM83" s="5">
        <v>0.49048576636064301</v>
      </c>
      <c r="JN83" s="5">
        <v>0.49031108487429198</v>
      </c>
      <c r="JO83" s="5">
        <v>0.150172344732488</v>
      </c>
      <c r="JP83" s="5">
        <v>0.146444031904749</v>
      </c>
      <c r="JQ83" s="71">
        <v>-1.09237972823035E-5</v>
      </c>
      <c r="JR83" s="71">
        <v>9.4543195238017999E-7</v>
      </c>
      <c r="JS83" s="71">
        <v>1.1869229234683599E-5</v>
      </c>
      <c r="JT83" s="71">
        <v>-1.0479943834427001E-6</v>
      </c>
      <c r="JU83" s="71">
        <v>1.6473815382271099E-6</v>
      </c>
      <c r="JV83" s="71">
        <v>2.6953759216698098E-6</v>
      </c>
      <c r="JW83" s="5">
        <v>2.1</v>
      </c>
      <c r="JX83" s="5">
        <v>61977636.616212502</v>
      </c>
      <c r="JY83" s="5">
        <v>123940299.45090599</v>
      </c>
      <c r="JZ83" s="71">
        <v>6.9388939039072199E-18</v>
      </c>
      <c r="KA83" s="5">
        <v>0</v>
      </c>
      <c r="KB83" s="5" t="s">
        <v>318</v>
      </c>
      <c r="KC83" s="5">
        <v>0</v>
      </c>
      <c r="KD83" s="5" t="s">
        <v>1497</v>
      </c>
      <c r="KF83" s="5" t="s">
        <v>1498</v>
      </c>
      <c r="KG83" s="5" t="s">
        <v>525</v>
      </c>
      <c r="KH83" s="5" t="s">
        <v>320</v>
      </c>
      <c r="KI83" s="5">
        <v>18</v>
      </c>
      <c r="KL83" s="5">
        <v>1</v>
      </c>
      <c r="KM83" s="5">
        <v>1</v>
      </c>
      <c r="KP83" s="5">
        <v>2</v>
      </c>
      <c r="KW83" s="5" t="s">
        <v>321</v>
      </c>
      <c r="LB83" s="5">
        <v>1</v>
      </c>
      <c r="LC83" s="5" t="s">
        <v>318</v>
      </c>
      <c r="LD83" s="5" t="s">
        <v>322</v>
      </c>
      <c r="LE83" s="5">
        <v>0</v>
      </c>
      <c r="LF83" s="5">
        <v>1</v>
      </c>
      <c r="LG83" s="5">
        <v>1</v>
      </c>
    </row>
    <row r="84" spans="1:319" x14ac:dyDescent="0.2">
      <c r="A84" s="5" t="s">
        <v>528</v>
      </c>
      <c r="B84" s="73" t="s">
        <v>547</v>
      </c>
      <c r="C84" s="5" t="s">
        <v>529</v>
      </c>
      <c r="D84" s="5" t="s">
        <v>366</v>
      </c>
      <c r="E84" s="5">
        <v>19</v>
      </c>
      <c r="F84" s="73" t="s">
        <v>1064</v>
      </c>
      <c r="G84" s="29">
        <v>111775998.19393601</v>
      </c>
      <c r="H84" s="29">
        <v>104009337.886687</v>
      </c>
      <c r="I84" s="74">
        <v>111775998.19393601</v>
      </c>
      <c r="J84" s="77">
        <v>44734.495833333334</v>
      </c>
      <c r="K84" s="29">
        <v>111775998.19393601</v>
      </c>
      <c r="L84" s="5" t="s">
        <v>462</v>
      </c>
      <c r="M84" s="5">
        <v>1</v>
      </c>
      <c r="N84" s="5" t="s">
        <v>530</v>
      </c>
      <c r="O84" s="5" t="s">
        <v>530</v>
      </c>
      <c r="R84" s="5">
        <v>29340</v>
      </c>
      <c r="S84" s="5">
        <v>2000</v>
      </c>
      <c r="U84" s="5">
        <v>0</v>
      </c>
      <c r="V84" s="5">
        <v>544.57987785339299</v>
      </c>
      <c r="W84" s="5">
        <v>0</v>
      </c>
      <c r="X84" s="5" t="s">
        <v>1499</v>
      </c>
      <c r="AG84" s="5">
        <v>0</v>
      </c>
      <c r="AH84" s="5">
        <v>0</v>
      </c>
      <c r="AL84" s="5">
        <v>1</v>
      </c>
      <c r="AM84" s="5">
        <v>9</v>
      </c>
      <c r="AU84" s="5">
        <v>4121</v>
      </c>
      <c r="AV84" s="5" t="b">
        <v>1</v>
      </c>
      <c r="AW84" s="5">
        <v>0</v>
      </c>
      <c r="AY84" s="5">
        <v>111775998.19393601</v>
      </c>
      <c r="BA84" s="5">
        <v>111775998.19393601</v>
      </c>
      <c r="BB84" s="5">
        <v>0</v>
      </c>
      <c r="BC84" s="5">
        <v>2.9159497949672799</v>
      </c>
      <c r="BD84" s="5">
        <v>112967322.111414</v>
      </c>
      <c r="BE84" s="5">
        <v>1189660.7999404301</v>
      </c>
      <c r="BF84" s="5">
        <v>877.58441045513302</v>
      </c>
      <c r="BG84" s="5">
        <v>782.61717676685703</v>
      </c>
      <c r="BH84" s="5">
        <v>0</v>
      </c>
      <c r="BI84" s="5">
        <v>17</v>
      </c>
      <c r="BJ84" s="5">
        <v>83</v>
      </c>
      <c r="BK84" s="5">
        <v>187</v>
      </c>
      <c r="BL84" s="5">
        <v>4036</v>
      </c>
      <c r="BM84" s="5">
        <v>0</v>
      </c>
      <c r="BN84" s="5">
        <v>0</v>
      </c>
      <c r="BO84" s="5">
        <v>0</v>
      </c>
      <c r="BP84" s="5">
        <v>34487</v>
      </c>
      <c r="BQ84" s="5">
        <v>0</v>
      </c>
      <c r="BR84" s="5">
        <v>0</v>
      </c>
      <c r="BS84" s="5">
        <v>0</v>
      </c>
      <c r="BT84" s="5">
        <v>6834</v>
      </c>
      <c r="BU84" s="5">
        <v>21</v>
      </c>
      <c r="BV84" s="5">
        <v>137999</v>
      </c>
      <c r="BW84" s="5">
        <v>3896</v>
      </c>
      <c r="BX84" s="5">
        <v>7731812</v>
      </c>
      <c r="BY84" s="5">
        <v>0</v>
      </c>
      <c r="BZ84" s="5">
        <v>0</v>
      </c>
      <c r="CA84" s="5">
        <v>0</v>
      </c>
      <c r="CB84" s="5">
        <v>68972396</v>
      </c>
      <c r="CC84" s="5">
        <v>0</v>
      </c>
      <c r="CD84" s="5">
        <v>0</v>
      </c>
      <c r="CE84" s="5">
        <v>0</v>
      </c>
      <c r="CF84" s="5">
        <v>13667804</v>
      </c>
      <c r="CG84" s="5">
        <v>204</v>
      </c>
      <c r="CH84" s="5">
        <v>0</v>
      </c>
      <c r="CI84" s="5">
        <v>0</v>
      </c>
      <c r="CJ84" s="5">
        <v>3917</v>
      </c>
      <c r="CK84" s="5">
        <v>0</v>
      </c>
      <c r="CL84" s="5">
        <v>0</v>
      </c>
      <c r="CM84" s="5">
        <v>204</v>
      </c>
      <c r="CN84" s="5">
        <v>3917</v>
      </c>
      <c r="CO84" s="5" t="s">
        <v>1500</v>
      </c>
      <c r="CQ84" s="5">
        <v>55875905.795528501</v>
      </c>
      <c r="CR84" s="5">
        <v>55900092.3984081</v>
      </c>
      <c r="CS84" s="5">
        <v>0</v>
      </c>
      <c r="CT84" s="5">
        <v>0</v>
      </c>
      <c r="CU84" s="5">
        <v>1.7923846112081601</v>
      </c>
      <c r="CV84" s="5">
        <v>1.1235651837591201</v>
      </c>
      <c r="CW84" s="5">
        <v>0.41038943535493499</v>
      </c>
      <c r="CX84" s="5">
        <v>0.244429027904489</v>
      </c>
      <c r="CY84" s="5">
        <v>0.65481846325942406</v>
      </c>
      <c r="CZ84" s="5">
        <v>1.3819951758532201</v>
      </c>
      <c r="DA84" s="5">
        <v>0.87913615585463201</v>
      </c>
      <c r="DB84" s="5">
        <v>2.2611313317078499</v>
      </c>
      <c r="DC84" s="5">
        <v>56483555.718263596</v>
      </c>
      <c r="DD84" s="5">
        <v>56483766.393150501</v>
      </c>
      <c r="DE84" s="5">
        <v>606690.88016622001</v>
      </c>
      <c r="DF84" s="5">
        <v>582969.91977421497</v>
      </c>
      <c r="DG84" s="5">
        <v>457919.08276621997</v>
      </c>
      <c r="DH84" s="5">
        <v>454594.281706415</v>
      </c>
      <c r="DI84" s="5">
        <v>912513.36447263497</v>
      </c>
      <c r="DJ84" s="5">
        <v>128371.7974</v>
      </c>
      <c r="DK84" s="5">
        <v>128179.788067799</v>
      </c>
      <c r="DL84" s="5">
        <v>256551.58546779901</v>
      </c>
      <c r="DM84" s="5">
        <v>1700</v>
      </c>
      <c r="DN84" s="5">
        <v>1.05</v>
      </c>
      <c r="DO84" s="5">
        <v>1701.05</v>
      </c>
      <c r="DP84" s="5">
        <v>18700</v>
      </c>
      <c r="DQ84" s="5">
        <v>194.8</v>
      </c>
      <c r="DR84" s="5">
        <v>18894.8</v>
      </c>
      <c r="DS84" s="5">
        <v>417.95540251996198</v>
      </c>
      <c r="DT84" s="5">
        <v>459.62900793517099</v>
      </c>
      <c r="DU84" s="5">
        <v>877.58441045513302</v>
      </c>
      <c r="DV84" s="5">
        <v>417.95540251996198</v>
      </c>
      <c r="DW84" s="5">
        <v>459.62900793517002</v>
      </c>
      <c r="DX84" s="5">
        <v>0</v>
      </c>
      <c r="DY84" s="5">
        <v>0</v>
      </c>
      <c r="DZ84" s="5">
        <v>0</v>
      </c>
      <c r="EA84" s="5">
        <v>539.29478179242699</v>
      </c>
      <c r="EB84" s="5">
        <v>243.32239497442899</v>
      </c>
      <c r="EC84" s="5">
        <v>539.29478179242699</v>
      </c>
      <c r="ED84" s="5">
        <v>243.32239497442899</v>
      </c>
      <c r="EE84" s="5">
        <v>782.61717676685703</v>
      </c>
      <c r="EF84" s="5">
        <v>0</v>
      </c>
      <c r="EG84" s="5">
        <v>0</v>
      </c>
      <c r="EH84" s="5">
        <v>0</v>
      </c>
      <c r="EI84" s="5">
        <v>0</v>
      </c>
      <c r="EJ84" s="5">
        <v>0</v>
      </c>
      <c r="EK84" s="5">
        <v>0.46598743042441498</v>
      </c>
      <c r="EL84" s="5">
        <v>0.10726995470770299</v>
      </c>
      <c r="EM84" s="71">
        <v>9.8998213180267997E-5</v>
      </c>
      <c r="EN84" s="5">
        <v>0</v>
      </c>
      <c r="EO84" s="5">
        <v>0</v>
      </c>
      <c r="EP84" s="5">
        <v>3.5798840431047698</v>
      </c>
      <c r="EQ84" s="71">
        <v>9.8835263914895293E-5</v>
      </c>
      <c r="ER84" s="71">
        <v>9.8751196140960397E-5</v>
      </c>
      <c r="ES84" s="5">
        <v>0</v>
      </c>
      <c r="ET84" s="5">
        <v>8.2353299999999994</v>
      </c>
      <c r="EU84" s="71">
        <v>9.8990250142455495E-5</v>
      </c>
      <c r="EV84" s="71">
        <v>9.8345959221091101E-5</v>
      </c>
      <c r="EW84" s="71">
        <v>9.8994575396416096E-5</v>
      </c>
      <c r="EX84" s="71">
        <v>9.8980483796463195E-5</v>
      </c>
      <c r="EY84" s="5">
        <v>0.67719983009360196</v>
      </c>
      <c r="EZ84" s="5">
        <v>0</v>
      </c>
      <c r="FA84" s="5">
        <v>0</v>
      </c>
      <c r="FB84" s="71">
        <v>9.8970257756292299E-5</v>
      </c>
      <c r="FC84" s="5">
        <v>0</v>
      </c>
      <c r="FD84" s="71">
        <v>6.3318098694753403E-7</v>
      </c>
      <c r="FE84" s="71">
        <v>6.3318098694753403E-7</v>
      </c>
      <c r="FF84" s="71">
        <v>1.6307404482329699E-7</v>
      </c>
      <c r="FG84" s="71">
        <v>6.3318098694753403E-7</v>
      </c>
      <c r="FH84" s="71">
        <v>5.5702457757433797E-8</v>
      </c>
      <c r="FI84" s="71">
        <v>5.4533495053021799E-8</v>
      </c>
      <c r="FJ84" s="71">
        <v>5.5702457757433797E-8</v>
      </c>
      <c r="FK84" s="5">
        <v>0.15000078867677299</v>
      </c>
      <c r="FL84" s="5">
        <v>0.35250086523785001</v>
      </c>
      <c r="FM84" s="71">
        <v>-1.41202340322237E-5</v>
      </c>
      <c r="FN84" s="71">
        <v>1.23517215467579E-6</v>
      </c>
      <c r="FO84" s="71">
        <v>1.5355406186899499E-5</v>
      </c>
      <c r="FP84" s="71">
        <v>-9.7555843405925802E-7</v>
      </c>
      <c r="FQ84" s="71">
        <v>1.9755427238763399E-6</v>
      </c>
      <c r="FR84" s="71">
        <v>2.9511011579355998E-6</v>
      </c>
      <c r="FS84" s="5">
        <v>2.1</v>
      </c>
      <c r="FT84" s="71">
        <v>6.9388939039072199E-18</v>
      </c>
      <c r="FU84" s="5">
        <v>0</v>
      </c>
      <c r="FV84" s="5">
        <v>0.46598743042441498</v>
      </c>
      <c r="FW84" s="5">
        <v>0.10726995470770299</v>
      </c>
      <c r="FX84" s="71">
        <v>9.9999999999988905E-5</v>
      </c>
      <c r="FY84" s="71">
        <v>9.9999847448573002E-5</v>
      </c>
      <c r="FZ84" s="5">
        <v>4.9674836916138396</v>
      </c>
      <c r="GA84" s="5">
        <v>0.16795855455591799</v>
      </c>
      <c r="GB84" s="71">
        <v>9.9999999999988905E-5</v>
      </c>
      <c r="GC84" s="71">
        <v>9.9999847448573002E-5</v>
      </c>
      <c r="GD84" s="5">
        <v>0</v>
      </c>
      <c r="GE84" s="5">
        <v>2.63359370992162</v>
      </c>
      <c r="GF84" s="71">
        <v>9.9989923246127099E-5</v>
      </c>
      <c r="GG84" s="71">
        <v>9.9991420015051099E-5</v>
      </c>
      <c r="GH84" s="5">
        <v>0</v>
      </c>
      <c r="GI84" s="5">
        <v>2.4799389227436901</v>
      </c>
      <c r="GJ84" s="71">
        <v>9.9998935373601898E-5</v>
      </c>
      <c r="GK84" s="71">
        <v>9.9990037760178105E-5</v>
      </c>
      <c r="GL84" s="71">
        <v>9.7998996539061495E-5</v>
      </c>
      <c r="GM84" s="71">
        <v>9.7989487704897002E-5</v>
      </c>
      <c r="GN84" s="5">
        <v>0.52279852567528196</v>
      </c>
      <c r="GO84" s="5">
        <v>0</v>
      </c>
      <c r="GP84" s="5">
        <v>0</v>
      </c>
      <c r="GQ84" s="71">
        <v>9.9990753321455003E-5</v>
      </c>
      <c r="GR84" s="5">
        <v>0</v>
      </c>
      <c r="GS84" s="71">
        <v>4.8771431065408599E-6</v>
      </c>
      <c r="GT84" s="71">
        <v>4.8771431065408599E-6</v>
      </c>
      <c r="GU84" s="71">
        <v>1.1253048680104301E-6</v>
      </c>
      <c r="GV84" s="71">
        <v>4.8771431065408599E-6</v>
      </c>
      <c r="GW84" s="71">
        <v>1.2249471206260401E-6</v>
      </c>
      <c r="GX84" s="71">
        <v>1.2249471206260401E-6</v>
      </c>
      <c r="GY84" s="71">
        <v>7.4720548415285695E-7</v>
      </c>
      <c r="GZ84" s="5">
        <v>1.77394701176978</v>
      </c>
      <c r="HA84" s="5">
        <v>0.35250089566487502</v>
      </c>
      <c r="HB84" s="71">
        <v>-9.4034482940522006E-6</v>
      </c>
      <c r="HC84" s="71">
        <v>5.7520355918417801E-7</v>
      </c>
      <c r="HD84" s="71">
        <v>9.9786518532363802E-6</v>
      </c>
      <c r="HE84" s="71">
        <v>-5.4529921153946998E-7</v>
      </c>
      <c r="HF84" s="71">
        <v>1.1945114260699301E-6</v>
      </c>
      <c r="HG84" s="71">
        <v>1.7398106376094E-6</v>
      </c>
      <c r="HH84" s="5">
        <v>0.84</v>
      </c>
      <c r="HI84" s="5">
        <v>0</v>
      </c>
      <c r="HJ84" s="5">
        <v>0</v>
      </c>
      <c r="HK84" s="5">
        <v>0</v>
      </c>
      <c r="HL84" s="5">
        <v>3.5798840431047698</v>
      </c>
      <c r="HM84" s="71">
        <v>9.9989923246127099E-5</v>
      </c>
      <c r="HN84" s="71">
        <v>9.9991420015051099E-5</v>
      </c>
      <c r="HO84" s="5">
        <v>0</v>
      </c>
      <c r="HP84" s="5">
        <v>8.2353299999999994</v>
      </c>
      <c r="HQ84" s="71">
        <v>9.9998935373601898E-5</v>
      </c>
      <c r="HR84" s="71">
        <v>9.9990037760178105E-5</v>
      </c>
      <c r="HS84" s="71">
        <v>9.8994575396416096E-5</v>
      </c>
      <c r="HT84" s="71">
        <v>9.8980483796463195E-5</v>
      </c>
      <c r="HU84" s="5">
        <v>0.67719983009360196</v>
      </c>
      <c r="HV84" s="5">
        <v>0</v>
      </c>
      <c r="HW84" s="5">
        <v>0</v>
      </c>
      <c r="HX84" s="71">
        <v>9.9990753321455003E-5</v>
      </c>
      <c r="HY84" s="5">
        <v>0</v>
      </c>
      <c r="HZ84" s="71">
        <v>4.8771431065408599E-6</v>
      </c>
      <c r="IA84" s="71">
        <v>4.8771431065408599E-6</v>
      </c>
      <c r="IB84" s="71">
        <v>1.1253048680104301E-6</v>
      </c>
      <c r="IC84" s="71">
        <v>4.8771431065408599E-6</v>
      </c>
      <c r="ID84" s="71">
        <v>1.2249471206260401E-6</v>
      </c>
      <c r="IE84" s="71">
        <v>1.2249471206260401E-6</v>
      </c>
      <c r="IF84" s="71">
        <v>7.4720548415285695E-7</v>
      </c>
      <c r="IG84" s="5">
        <v>1.77394701176978</v>
      </c>
      <c r="IH84" s="5">
        <v>0.35250089566487502</v>
      </c>
      <c r="II84" s="5">
        <v>41573</v>
      </c>
      <c r="IJ84" s="5">
        <v>31777</v>
      </c>
      <c r="IK84" s="5">
        <v>2000</v>
      </c>
      <c r="IL84" s="5">
        <v>1800</v>
      </c>
      <c r="IM84" s="5">
        <v>200</v>
      </c>
      <c r="IN84" s="5">
        <v>1604</v>
      </c>
      <c r="IO84" s="5">
        <v>196</v>
      </c>
      <c r="IP84" s="5">
        <v>0</v>
      </c>
      <c r="IQ84" s="5">
        <v>4663</v>
      </c>
      <c r="IR84" s="5">
        <v>34715</v>
      </c>
      <c r="IS84" s="5">
        <v>16578</v>
      </c>
      <c r="IT84" s="5">
        <v>1995</v>
      </c>
      <c r="IU84" s="5">
        <v>1995</v>
      </c>
      <c r="IV84" s="5">
        <v>6858</v>
      </c>
      <c r="IW84" s="5">
        <v>6854</v>
      </c>
      <c r="IX84" s="5">
        <v>4</v>
      </c>
      <c r="IY84" s="5">
        <v>4</v>
      </c>
      <c r="IZ84" s="5">
        <v>0</v>
      </c>
      <c r="JA84" s="5">
        <v>1.58989228886241E-3</v>
      </c>
      <c r="JB84" s="5">
        <v>1.5636617546285201E-3</v>
      </c>
      <c r="JC84" s="5">
        <v>1.58989228886241E-3</v>
      </c>
      <c r="JD84" s="5">
        <v>1.43107751496351E-3</v>
      </c>
      <c r="JE84" s="5">
        <v>1.5636617546285201E-3</v>
      </c>
      <c r="JF84" s="5">
        <v>2.6379024285816399E-4</v>
      </c>
      <c r="JG84" s="5">
        <v>0</v>
      </c>
      <c r="JH84" s="5">
        <v>0</v>
      </c>
      <c r="JI84" s="5">
        <v>0</v>
      </c>
      <c r="JJ84" s="5">
        <v>0</v>
      </c>
      <c r="JK84" s="5">
        <v>0</v>
      </c>
      <c r="JL84" s="5">
        <v>0</v>
      </c>
      <c r="JM84" s="5">
        <v>0.48849326181916097</v>
      </c>
      <c r="JN84" s="5">
        <v>0.48735608961107701</v>
      </c>
      <c r="JO84" s="5">
        <v>0.14585400101818499</v>
      </c>
      <c r="JP84" s="5">
        <v>0.14342504586994601</v>
      </c>
      <c r="JQ84" s="71">
        <v>-2.3523682326275899E-5</v>
      </c>
      <c r="JR84" s="71">
        <v>1.8103757138599701E-6</v>
      </c>
      <c r="JS84" s="71">
        <v>2.5334058040135901E-5</v>
      </c>
      <c r="JT84" s="71">
        <v>-1.5208576455987201E-6</v>
      </c>
      <c r="JU84" s="71">
        <v>3.1700541499462802E-6</v>
      </c>
      <c r="JV84" s="71">
        <v>4.6909117955450098E-6</v>
      </c>
      <c r="JW84" s="5">
        <v>2.1</v>
      </c>
      <c r="JX84" s="5">
        <v>55885895.1660107</v>
      </c>
      <c r="JY84" s="5">
        <v>111761800.961539</v>
      </c>
      <c r="JZ84" s="71">
        <v>6.9388939039072199E-18</v>
      </c>
      <c r="KA84" s="5">
        <v>0</v>
      </c>
      <c r="KB84" s="5" t="s">
        <v>318</v>
      </c>
      <c r="KC84" s="5">
        <v>0</v>
      </c>
      <c r="KD84" s="5" t="s">
        <v>1501</v>
      </c>
      <c r="KF84" s="5" t="s">
        <v>1502</v>
      </c>
      <c r="KG84" s="5" t="s">
        <v>525</v>
      </c>
      <c r="KH84" s="5" t="s">
        <v>320</v>
      </c>
      <c r="KI84" s="5">
        <v>18</v>
      </c>
      <c r="KL84" s="5">
        <v>1</v>
      </c>
      <c r="KM84" s="5">
        <v>1</v>
      </c>
      <c r="KP84" s="5">
        <v>2</v>
      </c>
      <c r="KW84" s="5" t="s">
        <v>321</v>
      </c>
      <c r="LB84" s="5">
        <v>1</v>
      </c>
      <c r="LC84" s="5" t="s">
        <v>318</v>
      </c>
      <c r="LD84" s="5" t="s">
        <v>322</v>
      </c>
      <c r="LE84" s="5">
        <v>0</v>
      </c>
      <c r="LF84" s="5">
        <v>1</v>
      </c>
      <c r="LG84" s="5">
        <v>1</v>
      </c>
    </row>
    <row r="85" spans="1:319" x14ac:dyDescent="0.2">
      <c r="A85" s="5" t="s">
        <v>528</v>
      </c>
      <c r="B85" s="73" t="s">
        <v>547</v>
      </c>
      <c r="C85" s="5" t="s">
        <v>529</v>
      </c>
      <c r="D85" s="5" t="s">
        <v>366</v>
      </c>
      <c r="E85" s="5">
        <v>51</v>
      </c>
      <c r="F85" s="73" t="s">
        <v>1065</v>
      </c>
      <c r="G85" s="29">
        <v>113575857.673632</v>
      </c>
      <c r="H85" s="29">
        <v>110829998.351265</v>
      </c>
      <c r="I85" s="74">
        <v>113575857.673632</v>
      </c>
      <c r="J85" s="77">
        <v>44735.199305555558</v>
      </c>
      <c r="K85" s="29">
        <v>113575857.673632</v>
      </c>
      <c r="L85" s="5" t="s">
        <v>462</v>
      </c>
      <c r="M85" s="5">
        <v>1</v>
      </c>
      <c r="N85" s="5" t="s">
        <v>530</v>
      </c>
      <c r="O85" s="5" t="s">
        <v>530</v>
      </c>
      <c r="R85" s="5">
        <v>29340</v>
      </c>
      <c r="S85" s="5">
        <v>2000</v>
      </c>
      <c r="U85" s="5">
        <v>0</v>
      </c>
      <c r="V85" s="5">
        <v>538.50830721855095</v>
      </c>
      <c r="W85" s="5">
        <v>0</v>
      </c>
      <c r="X85" s="5" t="s">
        <v>1503</v>
      </c>
      <c r="AG85" s="5">
        <v>0</v>
      </c>
      <c r="AH85" s="5">
        <v>0</v>
      </c>
      <c r="AL85" s="5">
        <v>1</v>
      </c>
      <c r="AM85" s="5">
        <v>13</v>
      </c>
      <c r="AU85" s="5">
        <v>4495</v>
      </c>
      <c r="AV85" s="5" t="b">
        <v>1</v>
      </c>
      <c r="AW85" s="5">
        <v>0</v>
      </c>
      <c r="AY85" s="5">
        <v>113575857.673632</v>
      </c>
      <c r="BA85" s="5">
        <v>113575857.673632</v>
      </c>
      <c r="BB85" s="5">
        <v>0</v>
      </c>
      <c r="BC85" s="5">
        <v>108.383523351025</v>
      </c>
      <c r="BD85" s="5">
        <v>114921890.819168</v>
      </c>
      <c r="BE85" s="5">
        <v>1343064.53192479</v>
      </c>
      <c r="BF85" s="5">
        <v>2667.7402082973299</v>
      </c>
      <c r="BG85" s="5">
        <v>192.48987978720601</v>
      </c>
      <c r="BH85" s="5">
        <v>0</v>
      </c>
      <c r="BI85" s="5">
        <v>8</v>
      </c>
      <c r="BJ85" s="5">
        <v>140</v>
      </c>
      <c r="BK85" s="5">
        <v>174</v>
      </c>
      <c r="BL85" s="5">
        <v>4199</v>
      </c>
      <c r="BM85" s="5">
        <v>0</v>
      </c>
      <c r="BN85" s="5">
        <v>0</v>
      </c>
      <c r="BO85" s="5">
        <v>0</v>
      </c>
      <c r="BP85" s="5">
        <v>34622</v>
      </c>
      <c r="BQ85" s="5">
        <v>0</v>
      </c>
      <c r="BR85" s="5">
        <v>0</v>
      </c>
      <c r="BS85" s="5">
        <v>0</v>
      </c>
      <c r="BT85" s="5">
        <v>6849</v>
      </c>
      <c r="BU85" s="5">
        <v>21</v>
      </c>
      <c r="BV85" s="5">
        <v>270000</v>
      </c>
      <c r="BW85" s="5">
        <v>4292</v>
      </c>
      <c r="BX85" s="5">
        <v>8065814</v>
      </c>
      <c r="BY85" s="5">
        <v>0</v>
      </c>
      <c r="BZ85" s="5">
        <v>0</v>
      </c>
      <c r="CA85" s="5">
        <v>0</v>
      </c>
      <c r="CB85" s="5">
        <v>69242404</v>
      </c>
      <c r="CC85" s="5">
        <v>0</v>
      </c>
      <c r="CD85" s="5">
        <v>0</v>
      </c>
      <c r="CE85" s="5">
        <v>0</v>
      </c>
      <c r="CF85" s="5">
        <v>13697796</v>
      </c>
      <c r="CG85" s="5">
        <v>182</v>
      </c>
      <c r="CH85" s="5">
        <v>0</v>
      </c>
      <c r="CI85" s="5">
        <v>0</v>
      </c>
      <c r="CJ85" s="5">
        <v>4313</v>
      </c>
      <c r="CK85" s="5">
        <v>0</v>
      </c>
      <c r="CL85" s="5">
        <v>0</v>
      </c>
      <c r="CM85" s="5">
        <v>182</v>
      </c>
      <c r="CN85" s="5">
        <v>4313</v>
      </c>
      <c r="CO85" s="5" t="s">
        <v>1504</v>
      </c>
      <c r="CQ85" s="5">
        <v>56777411.3076028</v>
      </c>
      <c r="CR85" s="5">
        <v>56798446.366029799</v>
      </c>
      <c r="CS85" s="5">
        <v>0</v>
      </c>
      <c r="CT85" s="5">
        <v>0</v>
      </c>
      <c r="CU85" s="5">
        <v>0.70422036863868898</v>
      </c>
      <c r="CV85" s="5">
        <v>107.67930298238601</v>
      </c>
      <c r="CW85" s="5">
        <v>0.17799286656010499</v>
      </c>
      <c r="CX85" s="5">
        <v>106.591581230998</v>
      </c>
      <c r="CY85" s="5">
        <v>106.76957409755801</v>
      </c>
      <c r="CZ85" s="5">
        <v>0.52622750207858304</v>
      </c>
      <c r="DA85" s="5">
        <v>1.0877217513886499</v>
      </c>
      <c r="DB85" s="5">
        <v>1.6139492534672299</v>
      </c>
      <c r="DC85" s="5">
        <v>57460751.314875104</v>
      </c>
      <c r="DD85" s="5">
        <v>57461139.504293799</v>
      </c>
      <c r="DE85" s="5">
        <v>681911.28677243495</v>
      </c>
      <c r="DF85" s="5">
        <v>661153.24515236204</v>
      </c>
      <c r="DG85" s="5">
        <v>525720.00537243497</v>
      </c>
      <c r="DH85" s="5">
        <v>523177.56467331201</v>
      </c>
      <c r="DI85" s="5">
        <v>1048897.5700457401</v>
      </c>
      <c r="DJ85" s="5">
        <v>137991.28140000001</v>
      </c>
      <c r="DK85" s="5">
        <v>137760.03047904899</v>
      </c>
      <c r="DL85" s="5">
        <v>275751.31187904999</v>
      </c>
      <c r="DM85" s="5">
        <v>800</v>
      </c>
      <c r="DN85" s="5">
        <v>1.05</v>
      </c>
      <c r="DO85" s="5">
        <v>801.05</v>
      </c>
      <c r="DP85" s="5">
        <v>17400</v>
      </c>
      <c r="DQ85" s="5">
        <v>214.6</v>
      </c>
      <c r="DR85" s="5">
        <v>17614.599999999999</v>
      </c>
      <c r="DS85" s="5">
        <v>1331.78194488483</v>
      </c>
      <c r="DT85" s="5">
        <v>1335.9582634124899</v>
      </c>
      <c r="DU85" s="5">
        <v>2667.7402082973299</v>
      </c>
      <c r="DV85" s="5">
        <v>1331.78194488483</v>
      </c>
      <c r="DW85" s="5">
        <v>1335.9582634124899</v>
      </c>
      <c r="DX85" s="5">
        <v>0</v>
      </c>
      <c r="DY85" s="5">
        <v>0</v>
      </c>
      <c r="DZ85" s="5">
        <v>0</v>
      </c>
      <c r="EA85" s="5">
        <v>96.234334570266995</v>
      </c>
      <c r="EB85" s="5">
        <v>96.255545216939694</v>
      </c>
      <c r="EC85" s="5">
        <v>96.234334570266995</v>
      </c>
      <c r="ED85" s="5">
        <v>96.255545216939694</v>
      </c>
      <c r="EE85" s="5">
        <v>192.48987978720601</v>
      </c>
      <c r="EF85" s="5">
        <v>0</v>
      </c>
      <c r="EG85" s="5">
        <v>0</v>
      </c>
      <c r="EH85" s="5">
        <v>0</v>
      </c>
      <c r="EI85" s="5">
        <v>0</v>
      </c>
      <c r="EJ85" s="5">
        <v>0</v>
      </c>
      <c r="EK85" s="5">
        <v>0.406714187935317</v>
      </c>
      <c r="EL85" s="5">
        <v>0.125518775899709</v>
      </c>
      <c r="EM85" s="71">
        <v>9.8999269940946907E-5</v>
      </c>
      <c r="EN85" s="5">
        <v>0</v>
      </c>
      <c r="EO85" s="5">
        <v>0</v>
      </c>
      <c r="EP85" s="5">
        <v>4.42610231275179</v>
      </c>
      <c r="EQ85" s="71">
        <v>9.8752638496176198E-5</v>
      </c>
      <c r="ER85" s="71">
        <v>9.8771579591927505E-5</v>
      </c>
      <c r="ES85" s="5">
        <v>0</v>
      </c>
      <c r="ET85" s="5">
        <v>9.62760999999999</v>
      </c>
      <c r="EU85" s="71">
        <v>9.8996049163191298E-5</v>
      </c>
      <c r="EV85" s="71">
        <v>9.8942001553803394E-5</v>
      </c>
      <c r="EW85" s="71">
        <v>9.8885142145732603E-5</v>
      </c>
      <c r="EX85" s="71">
        <v>9.8984968502115094E-5</v>
      </c>
      <c r="EY85" s="5">
        <v>0.86204987337045402</v>
      </c>
      <c r="EZ85" s="5">
        <v>0</v>
      </c>
      <c r="FA85" s="5">
        <v>0</v>
      </c>
      <c r="FB85" s="71">
        <v>9.8963557961129198E-5</v>
      </c>
      <c r="FC85" s="5">
        <v>0</v>
      </c>
      <c r="FD85" s="71">
        <v>2.7384235555104998E-7</v>
      </c>
      <c r="FE85" s="71">
        <v>2.7384235555104998E-7</v>
      </c>
      <c r="FF85" s="71">
        <v>1.06391347398648E-8</v>
      </c>
      <c r="FG85" s="71">
        <v>2.7384235555104998E-7</v>
      </c>
      <c r="FH85" s="71">
        <v>4.7933684632628298E-8</v>
      </c>
      <c r="FI85" s="71">
        <v>2.0194014016539E-8</v>
      </c>
      <c r="FJ85" s="71">
        <v>4.7933684632628298E-8</v>
      </c>
      <c r="FK85" s="5">
        <v>0.60110101991161502</v>
      </c>
      <c r="FL85" s="5">
        <v>0.231050959981319</v>
      </c>
      <c r="FM85" s="71">
        <v>-5.5241852286504999E-6</v>
      </c>
      <c r="FN85" s="71">
        <v>3.9653584953179302E-7</v>
      </c>
      <c r="FO85" s="71">
        <v>5.9207210781822903E-6</v>
      </c>
      <c r="FP85" s="71">
        <v>-4.2456878496129698E-7</v>
      </c>
      <c r="FQ85" s="71">
        <v>8.5610016070125497E-7</v>
      </c>
      <c r="FR85" s="71">
        <v>1.28066894566255E-6</v>
      </c>
      <c r="FS85" s="5">
        <v>2.78</v>
      </c>
      <c r="FT85" s="71">
        <v>6.9388939039072199E-18</v>
      </c>
      <c r="FU85" s="5">
        <v>0</v>
      </c>
      <c r="FV85" s="5">
        <v>0.406714187935317</v>
      </c>
      <c r="FW85" s="5">
        <v>0.125518775899709</v>
      </c>
      <c r="FX85" s="71">
        <v>9.9999999999988905E-5</v>
      </c>
      <c r="FY85" s="71">
        <v>9.9999697541708303E-5</v>
      </c>
      <c r="FZ85" s="5">
        <v>5.0547320319163198</v>
      </c>
      <c r="GA85" s="5">
        <v>0.127514114640882</v>
      </c>
      <c r="GB85" s="71">
        <v>9.9999999999988905E-5</v>
      </c>
      <c r="GC85" s="71">
        <v>9.9999697541708303E-5</v>
      </c>
      <c r="GD85" s="5">
        <v>0</v>
      </c>
      <c r="GE85" s="5">
        <v>3.8769324562848002</v>
      </c>
      <c r="GF85" s="71">
        <v>9.9981936407859894E-5</v>
      </c>
      <c r="GG85" s="71">
        <v>9.9979772532593397E-5</v>
      </c>
      <c r="GH85" s="5">
        <v>0</v>
      </c>
      <c r="GI85" s="5">
        <v>5.4077452535744301</v>
      </c>
      <c r="GJ85" s="71">
        <v>9.9997422947164296E-5</v>
      </c>
      <c r="GK85" s="71">
        <v>9.9991393288716398E-5</v>
      </c>
      <c r="GL85" s="71">
        <v>9.7999990841035598E-5</v>
      </c>
      <c r="GM85" s="71">
        <v>9.7985976483475694E-5</v>
      </c>
      <c r="GN85" s="5">
        <v>0.64229790533325803</v>
      </c>
      <c r="GO85" s="5">
        <v>0</v>
      </c>
      <c r="GP85" s="5">
        <v>0</v>
      </c>
      <c r="GQ85" s="71">
        <v>9.9985442703731596E-5</v>
      </c>
      <c r="GR85" s="5">
        <v>0</v>
      </c>
      <c r="GS85" s="5">
        <v>2.5495544094038598</v>
      </c>
      <c r="GT85" s="71">
        <v>2.0367490265016301E-5</v>
      </c>
      <c r="GU85" s="71">
        <v>6.9073288991305905E-7</v>
      </c>
      <c r="GV85" s="71">
        <v>2.0367490265016301E-5</v>
      </c>
      <c r="GW85" s="5">
        <v>2.5495544094038598</v>
      </c>
      <c r="GX85" s="5">
        <v>2.5495544094038598</v>
      </c>
      <c r="GY85" s="71">
        <v>1.3416257189646701E-6</v>
      </c>
      <c r="GZ85" s="5">
        <v>1.32900101895241</v>
      </c>
      <c r="HA85" s="5">
        <v>0.23105096374018599</v>
      </c>
      <c r="HB85" s="71">
        <v>-1.09342532077768E-5</v>
      </c>
      <c r="HC85" s="71">
        <v>1.06181548127754E-6</v>
      </c>
      <c r="HD85" s="71">
        <v>1.19960686890544E-5</v>
      </c>
      <c r="HE85" s="5">
        <v>1.2740357047888E-3</v>
      </c>
      <c r="HF85" s="5">
        <v>1.2768232619442101E-3</v>
      </c>
      <c r="HG85" s="71">
        <v>2.78755715540805E-6</v>
      </c>
      <c r="HH85" s="5">
        <v>0.77</v>
      </c>
      <c r="HI85" s="5">
        <v>0</v>
      </c>
      <c r="HJ85" s="5">
        <v>0</v>
      </c>
      <c r="HK85" s="5">
        <v>0</v>
      </c>
      <c r="HL85" s="5">
        <v>4.42610231275179</v>
      </c>
      <c r="HM85" s="71">
        <v>9.9981936407859894E-5</v>
      </c>
      <c r="HN85" s="71">
        <v>9.9979772532593397E-5</v>
      </c>
      <c r="HO85" s="5">
        <v>0</v>
      </c>
      <c r="HP85" s="5">
        <v>9.62760999999999</v>
      </c>
      <c r="HQ85" s="71">
        <v>9.9997422947164296E-5</v>
      </c>
      <c r="HR85" s="71">
        <v>9.9991393288716398E-5</v>
      </c>
      <c r="HS85" s="71">
        <v>9.8885142145732603E-5</v>
      </c>
      <c r="HT85" s="71">
        <v>9.8984968502115094E-5</v>
      </c>
      <c r="HU85" s="5">
        <v>0.86204987337045402</v>
      </c>
      <c r="HV85" s="5">
        <v>0</v>
      </c>
      <c r="HW85" s="5">
        <v>0</v>
      </c>
      <c r="HX85" s="71">
        <v>9.9985442703731596E-5</v>
      </c>
      <c r="HY85" s="5">
        <v>0</v>
      </c>
      <c r="HZ85" s="5">
        <v>2.5495544094038598</v>
      </c>
      <c r="IA85" s="71">
        <v>2.0367490265016301E-5</v>
      </c>
      <c r="IB85" s="71">
        <v>6.9073288991305905E-7</v>
      </c>
      <c r="IC85" s="71">
        <v>2.0367490265016301E-5</v>
      </c>
      <c r="ID85" s="5">
        <v>2.5495544094038598</v>
      </c>
      <c r="IE85" s="5">
        <v>2.5495544094038598</v>
      </c>
      <c r="IF85" s="71">
        <v>1.3416257189646701E-6</v>
      </c>
      <c r="IG85" s="5">
        <v>1.32900101895241</v>
      </c>
      <c r="IH85" s="5">
        <v>0.23105096374018599</v>
      </c>
      <c r="II85" s="5">
        <v>41573</v>
      </c>
      <c r="IJ85" s="5">
        <v>31777</v>
      </c>
      <c r="IK85" s="5">
        <v>2000</v>
      </c>
      <c r="IL85" s="5">
        <v>1800</v>
      </c>
      <c r="IM85" s="5">
        <v>200</v>
      </c>
      <c r="IN85" s="5">
        <v>1596</v>
      </c>
      <c r="IO85" s="5">
        <v>204</v>
      </c>
      <c r="IP85" s="5">
        <v>0</v>
      </c>
      <c r="IQ85" s="5">
        <v>4663</v>
      </c>
      <c r="IR85" s="5">
        <v>34715</v>
      </c>
      <c r="IS85" s="5">
        <v>16578</v>
      </c>
      <c r="IT85" s="5">
        <v>1995</v>
      </c>
      <c r="IU85" s="5">
        <v>1995</v>
      </c>
      <c r="IV85" s="5">
        <v>6858</v>
      </c>
      <c r="IW85" s="5">
        <v>6854</v>
      </c>
      <c r="IX85" s="5">
        <v>4</v>
      </c>
      <c r="IY85" s="5">
        <v>4</v>
      </c>
      <c r="IZ85" s="5">
        <v>0</v>
      </c>
      <c r="JA85" s="5">
        <v>1.58666053555123E-3</v>
      </c>
      <c r="JB85" s="5">
        <v>1.5895169449394999E-3</v>
      </c>
      <c r="JC85" s="5">
        <v>1.58666053555123E-3</v>
      </c>
      <c r="JD85" s="5">
        <v>1.4218797331277901E-3</v>
      </c>
      <c r="JE85" s="5">
        <v>1.5895169449394999E-3</v>
      </c>
      <c r="JF85" s="5">
        <v>2.5153267280764098E-4</v>
      </c>
      <c r="JG85" s="5">
        <v>0</v>
      </c>
      <c r="JH85" s="5">
        <v>0</v>
      </c>
      <c r="JI85" s="5">
        <v>0</v>
      </c>
      <c r="JJ85" s="5">
        <v>0</v>
      </c>
      <c r="JK85" s="5">
        <v>0</v>
      </c>
      <c r="JL85" s="5">
        <v>0</v>
      </c>
      <c r="JM85" s="5">
        <v>0.49567020007534202</v>
      </c>
      <c r="JN85" s="5">
        <v>0.49596955935319798</v>
      </c>
      <c r="JO85" s="5">
        <v>0.148318620651744</v>
      </c>
      <c r="JP85" s="5">
        <v>0.14564878274740001</v>
      </c>
      <c r="JQ85" s="71">
        <v>-1.6458438436427301E-5</v>
      </c>
      <c r="JR85" s="71">
        <v>1.45835133080933E-6</v>
      </c>
      <c r="JS85" s="71">
        <v>1.7916789767236702E-5</v>
      </c>
      <c r="JT85" s="5">
        <v>1.2736111360038399E-3</v>
      </c>
      <c r="JU85" s="5">
        <v>1.27767936210491E-3</v>
      </c>
      <c r="JV85" s="71">
        <v>4.0682261010706104E-6</v>
      </c>
      <c r="JW85" s="5">
        <v>2.78</v>
      </c>
      <c r="JX85" s="5">
        <v>56576621.338289402</v>
      </c>
      <c r="JY85" s="5">
        <v>113354032.64589199</v>
      </c>
      <c r="JZ85" s="71">
        <v>6.9388939039072199E-18</v>
      </c>
      <c r="KA85" s="5">
        <v>0</v>
      </c>
      <c r="KB85" s="5" t="s">
        <v>318</v>
      </c>
      <c r="KC85" s="5">
        <v>0</v>
      </c>
      <c r="KD85" s="5" t="s">
        <v>1505</v>
      </c>
      <c r="KF85" s="5" t="s">
        <v>1506</v>
      </c>
      <c r="KG85" s="5" t="s">
        <v>525</v>
      </c>
      <c r="KH85" s="5" t="s">
        <v>320</v>
      </c>
      <c r="KI85" s="5">
        <v>18</v>
      </c>
      <c r="KL85" s="5">
        <v>1</v>
      </c>
      <c r="KM85" s="5">
        <v>1</v>
      </c>
      <c r="KP85" s="5">
        <v>2</v>
      </c>
      <c r="KW85" s="5" t="s">
        <v>321</v>
      </c>
      <c r="LB85" s="5">
        <v>1</v>
      </c>
      <c r="LC85" s="5" t="s">
        <v>318</v>
      </c>
      <c r="LD85" s="5" t="s">
        <v>322</v>
      </c>
      <c r="LE85" s="5">
        <v>0</v>
      </c>
      <c r="LF85" s="5">
        <v>1</v>
      </c>
      <c r="LG85" s="5">
        <v>1</v>
      </c>
    </row>
    <row r="86" spans="1:319" x14ac:dyDescent="0.2">
      <c r="G86" s="2"/>
      <c r="H86" s="2"/>
      <c r="K86" s="2"/>
      <c r="EW86" s="71"/>
      <c r="EX86" s="71"/>
      <c r="EY86" s="71"/>
      <c r="FD86" s="71"/>
      <c r="FE86" s="71"/>
      <c r="FF86" s="71"/>
      <c r="FG86" s="71"/>
      <c r="FH86" s="71"/>
      <c r="FJ86" s="71"/>
      <c r="FM86" s="71"/>
      <c r="FN86" s="71"/>
      <c r="FO86" s="71"/>
      <c r="FP86" s="71"/>
      <c r="FR86" s="71"/>
      <c r="FT86" s="71"/>
      <c r="GG86" s="71"/>
      <c r="GJ86" s="71"/>
      <c r="GL86" s="71"/>
      <c r="GM86" s="71"/>
      <c r="GN86" s="71"/>
      <c r="GO86" s="71"/>
      <c r="GP86" s="71"/>
      <c r="GT86" s="71"/>
      <c r="GU86" s="71"/>
      <c r="GV86" s="71"/>
      <c r="GX86" s="71"/>
      <c r="HB86" s="71"/>
      <c r="HC86" s="71"/>
      <c r="HD86" s="71"/>
      <c r="HF86" s="71"/>
      <c r="HN86" s="71"/>
      <c r="HQ86" s="71"/>
      <c r="HS86" s="71"/>
      <c r="HT86" s="71"/>
      <c r="HU86" s="71"/>
      <c r="HV86" s="71"/>
      <c r="HW86" s="71"/>
      <c r="IA86" s="71"/>
      <c r="IB86" s="71"/>
      <c r="IC86" s="71"/>
      <c r="IE86" s="71"/>
      <c r="JB86" s="71"/>
      <c r="JE86" s="71"/>
      <c r="JF86" s="71"/>
      <c r="JQ86" s="71"/>
      <c r="JR86" s="71"/>
      <c r="JS86" s="71"/>
      <c r="JU86" s="71"/>
      <c r="JZ86" s="71"/>
    </row>
    <row r="87" spans="1:319" x14ac:dyDescent="0.2">
      <c r="A87" s="70" t="s">
        <v>290</v>
      </c>
      <c r="EW87" s="71"/>
      <c r="EX87" s="71"/>
      <c r="FD87" s="71"/>
      <c r="FE87" s="71"/>
      <c r="FF87" s="71"/>
      <c r="FG87" s="71"/>
      <c r="FH87" s="71"/>
      <c r="FI87" s="71"/>
      <c r="FJ87" s="71"/>
      <c r="FM87" s="71"/>
      <c r="FN87" s="71"/>
      <c r="FO87" s="71"/>
      <c r="FP87" s="71"/>
      <c r="FQ87" s="71"/>
      <c r="FR87" s="71"/>
      <c r="FY87" s="71"/>
      <c r="GC87" s="71"/>
      <c r="GN87" s="71"/>
      <c r="GP87" s="71"/>
      <c r="GU87" s="71"/>
      <c r="HC87" s="71"/>
      <c r="HF87" s="71"/>
      <c r="HS87" s="71"/>
      <c r="HT87" s="71"/>
      <c r="HW87" s="71"/>
      <c r="IB87" s="71"/>
      <c r="JB87" s="71"/>
      <c r="JE87" s="71"/>
      <c r="JF87" s="71"/>
      <c r="JR87" s="71"/>
      <c r="JU87" s="71"/>
    </row>
    <row r="88" spans="1:319" x14ac:dyDescent="0.2">
      <c r="A88" s="73" t="s">
        <v>1668</v>
      </c>
      <c r="G88" s="29"/>
      <c r="H88" s="29"/>
      <c r="J88" s="29"/>
      <c r="K88" s="29"/>
      <c r="EW88" s="71"/>
      <c r="EX88" s="71"/>
      <c r="FD88" s="71"/>
      <c r="FE88" s="71"/>
      <c r="FF88" s="71"/>
      <c r="FG88" s="71"/>
      <c r="FH88" s="71"/>
      <c r="FI88" s="71"/>
      <c r="FJ88" s="71"/>
      <c r="FM88" s="71"/>
      <c r="FN88" s="71"/>
      <c r="FO88" s="71"/>
      <c r="FP88" s="71"/>
      <c r="FQ88" s="71"/>
      <c r="FR88" s="71"/>
      <c r="FY88" s="71"/>
      <c r="GC88" s="71"/>
      <c r="GN88" s="71"/>
      <c r="GO88" s="71"/>
      <c r="HB88" s="71"/>
      <c r="HC88" s="71"/>
      <c r="HD88" s="71"/>
      <c r="HF88" s="71"/>
      <c r="HS88" s="71"/>
      <c r="HT88" s="71"/>
      <c r="HV88" s="71"/>
      <c r="JB88" s="71"/>
      <c r="JE88" s="71"/>
      <c r="JF88" s="71"/>
      <c r="JQ88" s="71"/>
      <c r="JR88" s="71"/>
      <c r="JS88" s="71"/>
      <c r="JU88" s="71"/>
    </row>
    <row r="89" spans="1:319" x14ac:dyDescent="0.2">
      <c r="EW89" s="71"/>
      <c r="EX89" s="71"/>
      <c r="FD89" s="71"/>
      <c r="FE89" s="71"/>
      <c r="FF89" s="71"/>
      <c r="FG89" s="71"/>
      <c r="FH89" s="71"/>
      <c r="FI89" s="71"/>
      <c r="FJ89" s="71"/>
      <c r="FM89" s="71"/>
      <c r="FN89" s="71"/>
      <c r="FO89" s="71"/>
      <c r="FP89" s="71"/>
      <c r="FQ89" s="71"/>
      <c r="FR89" s="71"/>
      <c r="FY89" s="71"/>
      <c r="GC89" s="71"/>
      <c r="GN89" s="71"/>
      <c r="GO89" s="71"/>
      <c r="HC89" s="71"/>
      <c r="HF89" s="71"/>
      <c r="HS89" s="71"/>
      <c r="HT89" s="71"/>
      <c r="HV89" s="71"/>
      <c r="JB89" s="71"/>
      <c r="JE89" s="71"/>
      <c r="JF89" s="71"/>
      <c r="JR89" s="71"/>
      <c r="JU89" s="71"/>
    </row>
    <row r="90" spans="1:319" x14ac:dyDescent="0.2">
      <c r="EM90" s="71"/>
      <c r="EQ90" s="71"/>
      <c r="ER90" s="71"/>
      <c r="EU90" s="71"/>
      <c r="EW90" s="71"/>
      <c r="EX90" s="71"/>
      <c r="EZ90" s="71"/>
      <c r="FA90" s="71"/>
      <c r="FB90" s="71"/>
      <c r="FD90" s="71"/>
      <c r="FE90" s="71"/>
      <c r="FF90" s="71"/>
      <c r="FG90" s="71"/>
      <c r="FH90" s="71"/>
      <c r="FI90" s="71"/>
      <c r="FJ90" s="71"/>
      <c r="FL90" s="71"/>
      <c r="FM90" s="71"/>
      <c r="FN90" s="71"/>
      <c r="FO90" s="71"/>
      <c r="FP90" s="71"/>
      <c r="FQ90" s="71"/>
      <c r="FR90" s="71"/>
      <c r="FX90" s="71"/>
      <c r="GB90" s="71"/>
      <c r="GF90" s="71"/>
      <c r="GG90" s="71"/>
      <c r="GJ90" s="71"/>
      <c r="GL90" s="71"/>
      <c r="GM90" s="71"/>
      <c r="GN90" s="71"/>
      <c r="GO90" s="71"/>
      <c r="GP90" s="71"/>
      <c r="GQ90" s="71"/>
      <c r="GT90" s="71"/>
      <c r="GU90" s="71"/>
      <c r="GV90" s="71"/>
      <c r="GX90" s="71"/>
      <c r="HB90" s="71"/>
      <c r="HC90" s="71"/>
      <c r="HD90" s="71"/>
      <c r="HF90" s="71"/>
      <c r="HM90" s="71"/>
      <c r="HN90" s="71"/>
      <c r="HQ90" s="71"/>
      <c r="HS90" s="71"/>
      <c r="HT90" s="71"/>
      <c r="HV90" s="71"/>
      <c r="HW90" s="71"/>
      <c r="HX90" s="71"/>
      <c r="IA90" s="71"/>
      <c r="IB90" s="71"/>
      <c r="IC90" s="71"/>
      <c r="IE90" s="71"/>
      <c r="JQ90" s="71"/>
      <c r="JR90" s="71"/>
      <c r="JS90" s="71"/>
      <c r="JU90" s="71"/>
    </row>
    <row r="91" spans="1:319" x14ac:dyDescent="0.2">
      <c r="FD91" s="71"/>
      <c r="FE91" s="71"/>
      <c r="FF91" s="71"/>
      <c r="FG91" s="71"/>
      <c r="FH91" s="71"/>
      <c r="FI91" s="71"/>
      <c r="FJ91" s="71"/>
      <c r="FM91" s="71"/>
      <c r="FN91" s="71"/>
      <c r="FO91" s="71"/>
      <c r="FP91" s="71"/>
      <c r="FQ91" s="71"/>
      <c r="FR91" s="71"/>
      <c r="FX91" s="71"/>
      <c r="GB91" s="71"/>
      <c r="GS91" s="71"/>
      <c r="GT91" s="71"/>
      <c r="GU91" s="71"/>
      <c r="GV91" s="71"/>
      <c r="GW91" s="71"/>
      <c r="GX91" s="71"/>
      <c r="GY91" s="71"/>
      <c r="HB91" s="71"/>
      <c r="HC91" s="71"/>
      <c r="HD91" s="71"/>
      <c r="HE91" s="71"/>
      <c r="HF91" s="71"/>
      <c r="HG91" s="71"/>
      <c r="HZ91" s="71"/>
      <c r="IA91" s="71"/>
      <c r="IB91" s="71"/>
      <c r="IC91" s="71"/>
      <c r="ID91" s="71"/>
      <c r="IE91" s="71"/>
      <c r="IF91" s="71"/>
      <c r="JQ91" s="71"/>
      <c r="JR91" s="71"/>
      <c r="JS91" s="71"/>
      <c r="JT91" s="71"/>
      <c r="JU91" s="71"/>
      <c r="JV91" s="71"/>
    </row>
    <row r="92" spans="1:319" x14ac:dyDescent="0.2">
      <c r="EM92" s="71"/>
      <c r="EQ92" s="71"/>
      <c r="ER92" s="71"/>
      <c r="EU92" s="71"/>
      <c r="EV92" s="71"/>
      <c r="EW92" s="71"/>
      <c r="EX92" s="71"/>
      <c r="FA92" s="71"/>
      <c r="FB92" s="71"/>
      <c r="FD92" s="71"/>
      <c r="FE92" s="71"/>
      <c r="FF92" s="71"/>
      <c r="FG92" s="71"/>
      <c r="FH92" s="71"/>
      <c r="FI92" s="71"/>
      <c r="FJ92" s="71"/>
      <c r="FM92" s="71"/>
      <c r="FN92" s="71"/>
      <c r="FO92" s="71"/>
      <c r="FP92" s="71"/>
      <c r="FQ92" s="71"/>
      <c r="FR92" s="71"/>
      <c r="FX92" s="71"/>
      <c r="GB92" s="71"/>
      <c r="GF92" s="71"/>
      <c r="GG92" s="71"/>
      <c r="GJ92" s="71"/>
      <c r="GK92" s="71"/>
      <c r="GL92" s="71"/>
      <c r="GM92" s="71"/>
      <c r="GN92" s="71"/>
      <c r="GO92" s="71"/>
      <c r="GP92" s="71"/>
      <c r="GQ92" s="71"/>
      <c r="GT92" s="71"/>
      <c r="GU92" s="71"/>
      <c r="GV92" s="71"/>
      <c r="HB92" s="71"/>
      <c r="HC92" s="71"/>
      <c r="HD92" s="71"/>
      <c r="HF92" s="71"/>
      <c r="HM92" s="71"/>
      <c r="HN92" s="71"/>
      <c r="HQ92" s="71"/>
      <c r="HR92" s="71"/>
      <c r="HS92" s="71"/>
      <c r="HT92" s="71"/>
      <c r="HV92" s="71"/>
      <c r="HW92" s="71"/>
      <c r="HX92" s="71"/>
      <c r="IA92" s="71"/>
      <c r="IB92" s="71"/>
      <c r="IC92" s="71"/>
      <c r="JQ92" s="71"/>
      <c r="JR92" s="71"/>
      <c r="JS92" s="71"/>
      <c r="JU92" s="71"/>
    </row>
    <row r="93" spans="1:319" x14ac:dyDescent="0.2">
      <c r="EQ93" s="71"/>
      <c r="ER93" s="71"/>
      <c r="FD93" s="71"/>
      <c r="FE93" s="71"/>
      <c r="FF93" s="71"/>
      <c r="FG93" s="71"/>
      <c r="FH93" s="71"/>
      <c r="FI93" s="71"/>
      <c r="FJ93" s="71"/>
      <c r="FM93" s="71"/>
      <c r="FN93" s="71"/>
      <c r="FO93" s="71"/>
      <c r="FP93" s="71"/>
      <c r="FQ93" s="71"/>
      <c r="FR93" s="71"/>
      <c r="FX93" s="71"/>
      <c r="GB93" s="71"/>
      <c r="GF93" s="71"/>
      <c r="GG93" s="71"/>
      <c r="GS93" s="71"/>
      <c r="GT93" s="71"/>
      <c r="GU93" s="71"/>
      <c r="GV93" s="71"/>
      <c r="GW93" s="71"/>
      <c r="GX93" s="71"/>
      <c r="GY93" s="71"/>
      <c r="HA93" s="71"/>
      <c r="HB93" s="71"/>
      <c r="HC93" s="71"/>
      <c r="HD93" s="71"/>
      <c r="HE93" s="71"/>
      <c r="HF93" s="71"/>
      <c r="HG93" s="71"/>
      <c r="HM93" s="71"/>
      <c r="HN93" s="71"/>
      <c r="HZ93" s="71"/>
      <c r="IA93" s="71"/>
      <c r="IB93" s="71"/>
      <c r="IC93" s="71"/>
      <c r="ID93" s="71"/>
      <c r="IE93" s="71"/>
      <c r="IF93" s="71"/>
      <c r="IH93" s="71"/>
      <c r="JQ93" s="71"/>
      <c r="JR93" s="71"/>
      <c r="JS93" s="71"/>
      <c r="JT93" s="71"/>
      <c r="JU93" s="71"/>
      <c r="JV93" s="71"/>
    </row>
    <row r="94" spans="1:319" x14ac:dyDescent="0.2">
      <c r="EQ94" s="71"/>
      <c r="ER94" s="71"/>
      <c r="FD94" s="71"/>
      <c r="FE94" s="71"/>
      <c r="FF94" s="71"/>
      <c r="FG94" s="71"/>
      <c r="FH94" s="71"/>
      <c r="FI94" s="71"/>
      <c r="FJ94" s="71"/>
      <c r="FL94" s="71"/>
      <c r="FM94" s="71"/>
      <c r="FN94" s="71"/>
      <c r="FO94" s="71"/>
      <c r="FP94" s="71"/>
      <c r="FQ94" s="71"/>
      <c r="FR94" s="71"/>
      <c r="FX94" s="71"/>
      <c r="GB94" s="71"/>
      <c r="GF94" s="71"/>
      <c r="GG94" s="71"/>
      <c r="GS94" s="71"/>
      <c r="GT94" s="71"/>
      <c r="GU94" s="71"/>
      <c r="GV94" s="71"/>
      <c r="GW94" s="71"/>
      <c r="GX94" s="71"/>
      <c r="GY94" s="71"/>
      <c r="HB94" s="71"/>
      <c r="HC94" s="71"/>
      <c r="HD94" s="71"/>
      <c r="HE94" s="71"/>
      <c r="HF94" s="71"/>
      <c r="HG94" s="71"/>
      <c r="HM94" s="71"/>
      <c r="HN94" s="71"/>
      <c r="HZ94" s="71"/>
      <c r="IA94" s="71"/>
      <c r="IB94" s="71"/>
      <c r="IC94" s="71"/>
      <c r="ID94" s="71"/>
      <c r="IE94" s="71"/>
      <c r="IF94" s="71"/>
      <c r="JQ94" s="71"/>
      <c r="JR94" s="71"/>
      <c r="JS94" s="71"/>
      <c r="JT94" s="71"/>
      <c r="JU94" s="71"/>
      <c r="JV94" s="71"/>
    </row>
    <row r="95" spans="1:319" x14ac:dyDescent="0.2">
      <c r="EQ95" s="71"/>
      <c r="ER95" s="71"/>
      <c r="FD95" s="71"/>
      <c r="FE95" s="71"/>
      <c r="FF95" s="71"/>
      <c r="FG95" s="71"/>
      <c r="FH95" s="71"/>
      <c r="FI95" s="71"/>
      <c r="FJ95" s="71"/>
      <c r="FL95" s="71"/>
      <c r="FM95" s="71"/>
      <c r="FN95" s="71"/>
      <c r="FO95" s="71"/>
      <c r="FP95" s="71"/>
      <c r="FQ95" s="71"/>
      <c r="FR95" s="71"/>
      <c r="FX95" s="71"/>
      <c r="GB95" s="71"/>
      <c r="GF95" s="71"/>
      <c r="GG95" s="71"/>
      <c r="GS95" s="71"/>
      <c r="GT95" s="71"/>
      <c r="GU95" s="71"/>
      <c r="GV95" s="71"/>
      <c r="GW95" s="71"/>
      <c r="GX95" s="71"/>
      <c r="GY95" s="71"/>
      <c r="HA95" s="71"/>
      <c r="HB95" s="71"/>
      <c r="HC95" s="71"/>
      <c r="HD95" s="71"/>
      <c r="HE95" s="71"/>
      <c r="HF95" s="71"/>
      <c r="HG95" s="71"/>
      <c r="HM95" s="71"/>
      <c r="HN95" s="71"/>
      <c r="HZ95" s="71"/>
      <c r="IA95" s="71"/>
      <c r="IB95" s="71"/>
      <c r="IC95" s="71"/>
      <c r="ID95" s="71"/>
      <c r="IE95" s="71"/>
      <c r="IF95" s="71"/>
      <c r="IH95" s="71"/>
      <c r="JQ95" s="71"/>
      <c r="JR95" s="71"/>
      <c r="JS95" s="71"/>
      <c r="JT95" s="71"/>
      <c r="JU95" s="71"/>
      <c r="JV95" s="71"/>
    </row>
    <row r="96" spans="1:319" x14ac:dyDescent="0.2">
      <c r="EQ96" s="71"/>
      <c r="ER96" s="71"/>
      <c r="FD96" s="71"/>
      <c r="FE96" s="71"/>
      <c r="FF96" s="71"/>
      <c r="FG96" s="71"/>
      <c r="FH96" s="71"/>
      <c r="FJ96" s="71"/>
      <c r="FL96" s="71"/>
      <c r="FM96" s="71"/>
      <c r="FN96" s="71"/>
      <c r="FO96" s="71"/>
      <c r="FP96" s="71"/>
      <c r="FR96" s="71"/>
      <c r="FX96" s="71"/>
      <c r="GB96" s="71"/>
      <c r="GF96" s="71"/>
      <c r="GG96" s="71"/>
      <c r="GS96" s="71"/>
      <c r="GT96" s="71"/>
      <c r="GU96" s="71"/>
      <c r="GV96" s="71"/>
      <c r="GW96" s="71"/>
      <c r="GX96" s="71"/>
      <c r="GY96" s="71"/>
      <c r="HB96" s="71"/>
      <c r="HC96" s="71"/>
      <c r="HD96" s="71"/>
      <c r="HE96" s="71"/>
      <c r="HF96" s="71"/>
      <c r="HG96" s="71"/>
      <c r="HM96" s="71"/>
      <c r="HN96" s="71"/>
      <c r="HZ96" s="71"/>
      <c r="IA96" s="71"/>
      <c r="IB96" s="71"/>
      <c r="IC96" s="71"/>
      <c r="ID96" s="71"/>
      <c r="IE96" s="71"/>
      <c r="IF96" s="71"/>
      <c r="JQ96" s="71"/>
      <c r="JR96" s="71"/>
      <c r="JS96" s="71"/>
      <c r="JT96" s="71"/>
      <c r="JU96" s="71"/>
      <c r="JV96" s="71"/>
    </row>
    <row r="97" spans="123:286" x14ac:dyDescent="0.2">
      <c r="DS97" s="71"/>
      <c r="DU97" s="71"/>
      <c r="DV97" s="71"/>
      <c r="DW97" s="71"/>
      <c r="EA97" s="71"/>
      <c r="EC97" s="71"/>
      <c r="EQ97" s="71"/>
      <c r="ER97" s="71"/>
      <c r="EV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X97" s="71"/>
      <c r="GB97" s="71"/>
      <c r="GF97" s="71"/>
      <c r="GG97" s="71"/>
      <c r="GJ97" s="71"/>
      <c r="GK97" s="71"/>
      <c r="GQ97" s="71"/>
      <c r="GZ97" s="71"/>
      <c r="HB97" s="71"/>
      <c r="HE97" s="71"/>
      <c r="HM97" s="71"/>
      <c r="HN97" s="71"/>
      <c r="HQ97" s="71"/>
      <c r="HR97" s="71"/>
      <c r="HX97" s="71"/>
      <c r="IG97" s="71"/>
      <c r="JQ97" s="71"/>
      <c r="JT97" s="71"/>
    </row>
    <row r="98" spans="123:286" x14ac:dyDescent="0.2">
      <c r="EW98" s="71"/>
      <c r="EX98" s="71"/>
      <c r="FD98" s="71"/>
      <c r="FE98" s="71"/>
      <c r="FF98" s="71"/>
      <c r="FG98" s="71"/>
      <c r="FH98" s="71"/>
      <c r="FI98" s="71"/>
      <c r="FJ98" s="71"/>
      <c r="FM98" s="71"/>
      <c r="FN98" s="71"/>
      <c r="FO98" s="71"/>
      <c r="FP98" s="71"/>
      <c r="FQ98" s="71"/>
      <c r="FR98" s="71"/>
      <c r="HB98" s="71"/>
      <c r="HC98" s="71"/>
      <c r="HF98" s="71"/>
      <c r="HS98" s="71"/>
      <c r="HT98" s="71"/>
      <c r="JQ98" s="71"/>
      <c r="JR98" s="71"/>
      <c r="JU98" s="71"/>
    </row>
    <row r="99" spans="123:286" x14ac:dyDescent="0.2">
      <c r="EW99" s="71"/>
      <c r="EX99" s="71"/>
      <c r="FD99" s="71"/>
      <c r="FE99" s="71"/>
      <c r="FF99" s="71"/>
      <c r="FG99" s="71"/>
      <c r="FH99" s="71"/>
      <c r="FI99" s="71"/>
      <c r="FJ99" s="71"/>
      <c r="FM99" s="71"/>
      <c r="FN99" s="71"/>
      <c r="FO99" s="71"/>
      <c r="FP99" s="71"/>
      <c r="FQ99" s="71"/>
      <c r="FR99" s="71"/>
      <c r="FT99" s="71"/>
      <c r="GF99" s="71"/>
      <c r="GG99" s="71"/>
      <c r="GJ99" s="71"/>
      <c r="GL99" s="71"/>
      <c r="GM99" s="71"/>
      <c r="GN99" s="71"/>
      <c r="GO99" s="71"/>
      <c r="GP99" s="71"/>
      <c r="HB99" s="71"/>
      <c r="HC99" s="71"/>
      <c r="HD99" s="71"/>
      <c r="HF99" s="71"/>
      <c r="HM99" s="71"/>
      <c r="HN99" s="71"/>
      <c r="HQ99" s="71"/>
      <c r="HS99" s="71"/>
      <c r="HT99" s="71"/>
      <c r="HV99" s="71"/>
      <c r="HW99" s="71"/>
      <c r="JQ99" s="71"/>
      <c r="JR99" s="71"/>
      <c r="JS99" s="71"/>
      <c r="JU99" s="71"/>
      <c r="JZ99" s="71"/>
    </row>
    <row r="100" spans="123:286" x14ac:dyDescent="0.2">
      <c r="EM100" s="71"/>
      <c r="EQ100" s="71"/>
      <c r="ER100" s="71"/>
      <c r="EU100" s="71"/>
      <c r="EV100" s="71"/>
      <c r="EW100" s="71"/>
      <c r="EX100" s="71"/>
      <c r="FA100" s="71"/>
      <c r="FB100" s="71"/>
      <c r="FD100" s="71"/>
      <c r="FE100" s="71"/>
      <c r="FF100" s="71"/>
      <c r="FG100" s="71"/>
      <c r="FH100" s="71"/>
      <c r="FI100" s="71"/>
      <c r="FJ100" s="71"/>
      <c r="FM100" s="71"/>
      <c r="FN100" s="71"/>
      <c r="FO100" s="71"/>
      <c r="FP100" s="71"/>
      <c r="FQ100" s="71"/>
      <c r="FR100" s="71"/>
      <c r="FX100" s="71"/>
      <c r="GB100" s="71"/>
      <c r="GF100" s="71"/>
      <c r="GG100" s="71"/>
      <c r="GJ100" s="71"/>
      <c r="GK100" s="71"/>
      <c r="GL100" s="71"/>
      <c r="GM100" s="71"/>
      <c r="GN100" s="71"/>
      <c r="GO100" s="71"/>
      <c r="GP100" s="71"/>
      <c r="GQ100" s="71"/>
      <c r="GT100" s="71"/>
      <c r="GU100" s="71"/>
      <c r="GV100" s="71"/>
      <c r="GX100" s="71"/>
      <c r="HB100" s="71"/>
      <c r="HC100" s="71"/>
      <c r="HD100" s="71"/>
      <c r="HF100" s="71"/>
      <c r="HM100" s="71"/>
      <c r="HN100" s="71"/>
      <c r="HQ100" s="71"/>
      <c r="HR100" s="71"/>
      <c r="HS100" s="71"/>
      <c r="HT100" s="71"/>
      <c r="HV100" s="71"/>
      <c r="HW100" s="71"/>
      <c r="HX100" s="71"/>
      <c r="IA100" s="71"/>
      <c r="IB100" s="71"/>
      <c r="IC100" s="71"/>
      <c r="IE100" s="71"/>
      <c r="JQ100" s="71"/>
      <c r="JR100" s="71"/>
      <c r="JS100" s="71"/>
      <c r="JU100" s="71"/>
    </row>
    <row r="101" spans="123:286" x14ac:dyDescent="0.2">
      <c r="EM101" s="71"/>
      <c r="EQ101" s="71"/>
      <c r="ER101" s="71"/>
      <c r="EU101" s="71"/>
      <c r="EV101" s="71"/>
      <c r="EW101" s="71"/>
      <c r="EX101" s="71"/>
      <c r="FA101" s="71"/>
      <c r="FB101" s="71"/>
      <c r="FD101" s="71"/>
      <c r="FE101" s="71"/>
      <c r="FF101" s="71"/>
      <c r="FG101" s="71"/>
      <c r="FH101" s="71"/>
      <c r="FI101" s="71"/>
      <c r="FJ101" s="71"/>
      <c r="FM101" s="71"/>
      <c r="FN101" s="71"/>
      <c r="FO101" s="71"/>
      <c r="FP101" s="71"/>
      <c r="FQ101" s="71"/>
      <c r="FR101" s="71"/>
      <c r="FX101" s="71"/>
      <c r="GB101" s="71"/>
      <c r="GF101" s="71"/>
      <c r="GG101" s="71"/>
      <c r="GJ101" s="71"/>
      <c r="GK101" s="71"/>
      <c r="GL101" s="71"/>
      <c r="GM101" s="71"/>
      <c r="GN101" s="71"/>
      <c r="GO101" s="71"/>
      <c r="GP101" s="71"/>
      <c r="GQ101" s="71"/>
      <c r="GT101" s="71"/>
      <c r="GU101" s="71"/>
      <c r="GV101" s="71"/>
      <c r="GX101" s="71"/>
      <c r="HB101" s="71"/>
      <c r="HC101" s="71"/>
      <c r="HD101" s="71"/>
      <c r="HF101" s="71"/>
      <c r="HM101" s="71"/>
      <c r="HN101" s="71"/>
      <c r="HQ101" s="71"/>
      <c r="HR101" s="71"/>
      <c r="HS101" s="71"/>
      <c r="HT101" s="71"/>
      <c r="HV101" s="71"/>
      <c r="HW101" s="71"/>
      <c r="HX101" s="71"/>
      <c r="IA101" s="71"/>
      <c r="IB101" s="71"/>
      <c r="IC101" s="71"/>
      <c r="IE101" s="71"/>
      <c r="JQ101" s="71"/>
      <c r="JR101" s="71"/>
      <c r="JS101" s="71"/>
      <c r="JU101" s="71"/>
    </row>
    <row r="102" spans="123:286" x14ac:dyDescent="0.2">
      <c r="EB102" s="71"/>
      <c r="ED102" s="71"/>
      <c r="EQ102" s="71"/>
      <c r="ER102" s="71"/>
      <c r="EV102" s="71"/>
      <c r="FF102" s="71"/>
      <c r="FH102" s="71"/>
      <c r="FI102" s="71"/>
      <c r="FJ102" s="71"/>
      <c r="FN102" s="71"/>
      <c r="FP102" s="71"/>
      <c r="FT102" s="71"/>
      <c r="GF102" s="71"/>
      <c r="GG102" s="71"/>
      <c r="GJ102" s="71"/>
      <c r="GK102" s="71"/>
      <c r="GS102" s="71"/>
      <c r="GT102" s="71"/>
      <c r="GU102" s="71"/>
      <c r="GV102" s="71"/>
      <c r="GW102" s="71"/>
      <c r="GX102" s="71"/>
      <c r="GY102" s="71"/>
      <c r="HA102" s="71"/>
      <c r="HB102" s="71"/>
      <c r="HC102" s="71"/>
      <c r="HD102" s="71"/>
      <c r="HE102" s="71"/>
      <c r="HF102" s="71"/>
      <c r="HG102" s="71"/>
      <c r="HM102" s="71"/>
      <c r="HN102" s="71"/>
      <c r="HQ102" s="71"/>
      <c r="HR102" s="71"/>
      <c r="IB102" s="71"/>
      <c r="ID102" s="71"/>
      <c r="IE102" s="71"/>
      <c r="IF102" s="71"/>
      <c r="JR102" s="71"/>
      <c r="JT102" s="71"/>
      <c r="JZ102" s="71"/>
    </row>
    <row r="103" spans="123:286" x14ac:dyDescent="0.2">
      <c r="EV103" s="71"/>
      <c r="EW103" s="71"/>
      <c r="EX103" s="71"/>
      <c r="FB103" s="71"/>
      <c r="FC103" s="71"/>
      <c r="FD103" s="71"/>
      <c r="FE103" s="71"/>
      <c r="FF103" s="71"/>
      <c r="FG103" s="71"/>
      <c r="FH103" s="71"/>
      <c r="FI103" s="71"/>
      <c r="FJ103" s="71"/>
      <c r="FM103" s="71"/>
      <c r="FN103" s="71"/>
      <c r="FO103" s="71"/>
      <c r="FP103" s="71"/>
      <c r="FQ103" s="71"/>
      <c r="FR103" s="71"/>
      <c r="FT103" s="71"/>
      <c r="GK103" s="71"/>
      <c r="GQ103" s="71"/>
      <c r="GR103" s="71"/>
      <c r="HR103" s="71"/>
      <c r="HS103" s="71"/>
      <c r="HT103" s="71"/>
      <c r="HX103" s="71"/>
      <c r="HY103" s="71"/>
      <c r="JB103" s="71"/>
      <c r="JE103" s="71"/>
      <c r="JF103" s="71"/>
      <c r="JZ103" s="71"/>
    </row>
    <row r="104" spans="123:286" x14ac:dyDescent="0.2">
      <c r="EM104" s="71"/>
      <c r="EQ104" s="71"/>
      <c r="EU104" s="71"/>
      <c r="EV104" s="71"/>
      <c r="EW104" s="71"/>
      <c r="EX104" s="71"/>
      <c r="FB104" s="71"/>
      <c r="FD104" s="71"/>
      <c r="FE104" s="71"/>
      <c r="FF104" s="71"/>
      <c r="FG104" s="71"/>
      <c r="FH104" s="71"/>
      <c r="FI104" s="71"/>
      <c r="FJ104" s="71"/>
      <c r="FM104" s="71"/>
      <c r="FN104" s="71"/>
      <c r="FO104" s="71"/>
      <c r="FP104" s="71"/>
      <c r="FQ104" s="71"/>
      <c r="FR104" s="71"/>
      <c r="FT104" s="71"/>
      <c r="FX104" s="71"/>
      <c r="GB104" s="71"/>
      <c r="GF104" s="71"/>
      <c r="GG104" s="71"/>
      <c r="GJ104" s="71"/>
      <c r="GK104" s="71"/>
      <c r="GL104" s="71"/>
      <c r="GM104" s="71"/>
      <c r="GQ104" s="71"/>
      <c r="GR104" s="71"/>
      <c r="GT104" s="71"/>
      <c r="GU104" s="71"/>
      <c r="GV104" s="71"/>
      <c r="GX104" s="71"/>
      <c r="HB104" s="71"/>
      <c r="HC104" s="71"/>
      <c r="HD104" s="71"/>
      <c r="HF104" s="71"/>
      <c r="HM104" s="71"/>
      <c r="HN104" s="71"/>
      <c r="HQ104" s="71"/>
      <c r="HR104" s="71"/>
      <c r="HS104" s="71"/>
      <c r="HT104" s="71"/>
      <c r="HX104" s="71"/>
      <c r="HY104" s="71"/>
      <c r="IA104" s="71"/>
      <c r="IB104" s="71"/>
      <c r="IC104" s="71"/>
      <c r="IE104" s="71"/>
      <c r="JB104" s="71"/>
      <c r="JE104" s="71"/>
      <c r="JF104" s="71"/>
      <c r="JQ104" s="71"/>
      <c r="JR104" s="71"/>
      <c r="JS104" s="71"/>
      <c r="JU104" s="71"/>
      <c r="JZ104" s="71"/>
    </row>
    <row r="105" spans="123:286" x14ac:dyDescent="0.2">
      <c r="EN105" s="71"/>
      <c r="ER105" s="71"/>
      <c r="FB105" s="71"/>
      <c r="FT105" s="71"/>
      <c r="FY105" s="71"/>
      <c r="GC105" s="71"/>
      <c r="GF105" s="71"/>
      <c r="GG105" s="71"/>
      <c r="GM105" s="71"/>
      <c r="GN105" s="71"/>
      <c r="GQ105" s="71"/>
      <c r="GX105" s="71"/>
      <c r="HF105" s="71"/>
      <c r="HM105" s="71"/>
      <c r="HN105" s="71"/>
      <c r="HT105" s="71"/>
      <c r="HX105" s="71"/>
      <c r="IE105" s="71"/>
      <c r="JB105" s="71"/>
      <c r="JE105" s="71"/>
      <c r="JF105" s="71"/>
      <c r="JU105" s="71"/>
      <c r="JZ105" s="71"/>
    </row>
    <row r="106" spans="123:286" x14ac:dyDescent="0.2">
      <c r="EW106" s="71"/>
      <c r="EX106" s="71"/>
      <c r="FD106" s="71"/>
      <c r="FE106" s="71"/>
      <c r="FF106" s="71"/>
      <c r="FG106" s="71"/>
      <c r="FH106" s="71"/>
      <c r="FI106" s="71"/>
      <c r="FJ106" s="71"/>
      <c r="FM106" s="71"/>
      <c r="FN106" s="71"/>
      <c r="FO106" s="71"/>
      <c r="FP106" s="71"/>
      <c r="FQ106" s="71"/>
      <c r="FR106" s="71"/>
      <c r="FX106" s="71"/>
      <c r="GB106" s="71"/>
      <c r="GM106" s="71"/>
      <c r="GT106" s="71"/>
      <c r="GU106" s="71"/>
      <c r="GV106" s="71"/>
      <c r="GX106" s="71"/>
      <c r="HB106" s="71"/>
      <c r="HC106" s="71"/>
      <c r="HD106" s="71"/>
      <c r="HF106" s="71"/>
      <c r="HS106" s="71"/>
      <c r="HT106" s="71"/>
      <c r="IA106" s="71"/>
      <c r="IB106" s="71"/>
      <c r="IC106" s="71"/>
      <c r="IE106" s="71"/>
      <c r="JB106" s="71"/>
      <c r="JE106" s="71"/>
      <c r="JF106" s="71"/>
      <c r="JQ106" s="71"/>
      <c r="JR106" s="71"/>
      <c r="JS106" s="71"/>
      <c r="JU106" s="71"/>
    </row>
    <row r="107" spans="123:286" x14ac:dyDescent="0.2">
      <c r="EM107" s="71"/>
      <c r="EQ107" s="71"/>
      <c r="EU107" s="71"/>
      <c r="EV107" s="71"/>
      <c r="EW107" s="71"/>
      <c r="EX107" s="71"/>
      <c r="FB107" s="71"/>
      <c r="FD107" s="71"/>
      <c r="FE107" s="71"/>
      <c r="FF107" s="71"/>
      <c r="FG107" s="71"/>
      <c r="FH107" s="71"/>
      <c r="FI107" s="71"/>
      <c r="FJ107" s="71"/>
      <c r="FM107" s="71"/>
      <c r="FN107" s="71"/>
      <c r="FO107" s="71"/>
      <c r="FP107" s="71"/>
      <c r="FQ107" s="71"/>
      <c r="FR107" s="71"/>
      <c r="FT107" s="71"/>
      <c r="FX107" s="71"/>
      <c r="GB107" s="71"/>
      <c r="GF107" s="71"/>
      <c r="GG107" s="71"/>
      <c r="GJ107" s="71"/>
      <c r="GK107" s="71"/>
      <c r="GL107" s="71"/>
      <c r="GM107" s="71"/>
      <c r="GQ107" s="71"/>
      <c r="GR107" s="71"/>
      <c r="GT107" s="71"/>
      <c r="GU107" s="71"/>
      <c r="GV107" s="71"/>
      <c r="GX107" s="71"/>
      <c r="HB107" s="71"/>
      <c r="HC107" s="71"/>
      <c r="HD107" s="71"/>
      <c r="HF107" s="71"/>
      <c r="HM107" s="71"/>
      <c r="HN107" s="71"/>
      <c r="HQ107" s="71"/>
      <c r="HR107" s="71"/>
      <c r="HS107" s="71"/>
      <c r="HT107" s="71"/>
      <c r="HX107" s="71"/>
      <c r="HY107" s="71"/>
      <c r="IA107" s="71"/>
      <c r="IB107" s="71"/>
      <c r="IC107" s="71"/>
      <c r="IE107" s="71"/>
      <c r="JB107" s="71"/>
      <c r="JE107" s="71"/>
      <c r="JF107" s="71"/>
      <c r="JQ107" s="71"/>
      <c r="JR107" s="71"/>
      <c r="JS107" s="71"/>
      <c r="JU107" s="71"/>
      <c r="JZ107" s="71"/>
    </row>
    <row r="108" spans="123:286" x14ac:dyDescent="0.2">
      <c r="EM108" s="71"/>
      <c r="EN108" s="71"/>
      <c r="EQ108" s="71"/>
      <c r="ER108" s="71"/>
      <c r="EU108" s="71"/>
      <c r="EW108" s="71"/>
      <c r="EX108" s="71"/>
      <c r="FB108" s="71"/>
      <c r="FC108" s="71"/>
      <c r="FG108" s="71"/>
      <c r="FH108" s="71"/>
      <c r="FI108" s="71"/>
      <c r="FJ108" s="71"/>
      <c r="FO108" s="71"/>
      <c r="FP108" s="71"/>
      <c r="FQ108" s="71"/>
      <c r="FR108" s="71"/>
      <c r="FT108" s="71"/>
      <c r="FX108" s="71"/>
      <c r="FY108" s="71"/>
      <c r="GB108" s="71"/>
      <c r="GG108" s="71"/>
      <c r="GJ108" s="71"/>
      <c r="GL108" s="71"/>
      <c r="GM108" s="71"/>
      <c r="GQ108" s="71"/>
      <c r="GR108" s="71"/>
      <c r="GT108" s="71"/>
      <c r="GU108" s="71"/>
      <c r="GV108" s="71"/>
      <c r="GX108" s="71"/>
      <c r="HB108" s="71"/>
      <c r="HC108" s="71"/>
      <c r="HD108" s="71"/>
      <c r="HF108" s="71"/>
      <c r="HM108" s="71"/>
      <c r="HN108" s="71"/>
      <c r="HQ108" s="71"/>
      <c r="HS108" s="71"/>
      <c r="HT108" s="71"/>
      <c r="HX108" s="71"/>
      <c r="HY108" s="71"/>
      <c r="IC108" s="71"/>
      <c r="IE108" s="71"/>
      <c r="JB108" s="71"/>
      <c r="JE108" s="71"/>
      <c r="JF108" s="71"/>
      <c r="JS108" s="71"/>
      <c r="JU108" s="71"/>
      <c r="JZ108" s="71"/>
    </row>
    <row r="109" spans="123:286" x14ac:dyDescent="0.2">
      <c r="EM109" s="71"/>
      <c r="ER109" s="71"/>
      <c r="EU109" s="71"/>
      <c r="EV109" s="71"/>
      <c r="EW109" s="71"/>
      <c r="EX109" s="71"/>
      <c r="FB109" s="71"/>
      <c r="FD109" s="71"/>
      <c r="FE109" s="71"/>
      <c r="FF109" s="71"/>
      <c r="FG109" s="71"/>
      <c r="FH109" s="71"/>
      <c r="FI109" s="71"/>
      <c r="FJ109" s="71"/>
      <c r="FM109" s="71"/>
      <c r="FN109" s="71"/>
      <c r="FO109" s="71"/>
      <c r="FP109" s="71"/>
      <c r="FQ109" s="71"/>
      <c r="FR109" s="71"/>
      <c r="FT109" s="71"/>
      <c r="FX109" s="71"/>
      <c r="GB109" s="71"/>
      <c r="GF109" s="71"/>
      <c r="GG109" s="71"/>
      <c r="GJ109" s="71"/>
      <c r="GK109" s="71"/>
      <c r="GL109" s="71"/>
      <c r="GM109" s="71"/>
      <c r="GQ109" s="71"/>
      <c r="GR109" s="71"/>
      <c r="GT109" s="71"/>
      <c r="GU109" s="71"/>
      <c r="GV109" s="71"/>
      <c r="GX109" s="71"/>
      <c r="HB109" s="71"/>
      <c r="HC109" s="71"/>
      <c r="HD109" s="71"/>
      <c r="HF109" s="71"/>
      <c r="HM109" s="71"/>
      <c r="HN109" s="71"/>
      <c r="HQ109" s="71"/>
      <c r="HR109" s="71"/>
      <c r="HS109" s="71"/>
      <c r="HT109" s="71"/>
      <c r="HX109" s="71"/>
      <c r="HY109" s="71"/>
      <c r="IA109" s="71"/>
      <c r="IB109" s="71"/>
      <c r="IC109" s="71"/>
      <c r="IE109" s="71"/>
      <c r="JB109" s="71"/>
      <c r="JE109" s="71"/>
      <c r="JF109" s="71"/>
      <c r="JQ109" s="71"/>
      <c r="JR109" s="71"/>
      <c r="JS109" s="71"/>
      <c r="JU109" s="71"/>
      <c r="JZ109" s="71"/>
    </row>
    <row r="110" spans="123:286" x14ac:dyDescent="0.2">
      <c r="EW110" s="71"/>
      <c r="EX110" s="71"/>
      <c r="FB110" s="71"/>
      <c r="FC110" s="71"/>
      <c r="FD110" s="71"/>
      <c r="FE110" s="71"/>
      <c r="FF110" s="71"/>
      <c r="FG110" s="71"/>
      <c r="FH110" s="71"/>
      <c r="FI110" s="71"/>
      <c r="FJ110" s="71"/>
      <c r="FM110" s="71"/>
      <c r="FN110" s="71"/>
      <c r="FO110" s="71"/>
      <c r="FP110" s="71"/>
      <c r="FQ110" s="71"/>
      <c r="FR110" s="71"/>
      <c r="FT110" s="71"/>
      <c r="GQ110" s="71"/>
      <c r="GR110" s="71"/>
      <c r="HS110" s="71"/>
      <c r="HT110" s="71"/>
      <c r="HX110" s="71"/>
      <c r="HY110" s="71"/>
      <c r="JB110" s="71"/>
      <c r="JE110" s="71"/>
      <c r="JF110" s="71"/>
      <c r="JZ110" s="71"/>
    </row>
    <row r="111" spans="123:286" x14ac:dyDescent="0.2">
      <c r="FB111" s="71"/>
      <c r="FD111" s="71"/>
      <c r="FE111" s="71"/>
      <c r="FF111" s="71"/>
      <c r="FG111" s="71"/>
      <c r="FH111" s="71"/>
      <c r="FI111" s="71"/>
      <c r="FJ111" s="71"/>
      <c r="FM111" s="71"/>
      <c r="FN111" s="71"/>
      <c r="FO111" s="71"/>
      <c r="FP111" s="71"/>
      <c r="FQ111" s="71"/>
      <c r="FR111" s="71"/>
      <c r="FX111" s="71"/>
      <c r="FY111" s="71"/>
      <c r="GB111" s="71"/>
      <c r="GC111" s="71"/>
      <c r="GQ111" s="71"/>
      <c r="GT111" s="71"/>
      <c r="GU111" s="71"/>
      <c r="GV111" s="71"/>
      <c r="GX111" s="71"/>
      <c r="HB111" s="71"/>
      <c r="HC111" s="71"/>
      <c r="HD111" s="71"/>
      <c r="HF111" s="71"/>
      <c r="HX111" s="71"/>
      <c r="IA111" s="71"/>
      <c r="IB111" s="71"/>
      <c r="IC111" s="71"/>
      <c r="IE111" s="71"/>
      <c r="JB111" s="71"/>
      <c r="JE111" s="71"/>
      <c r="JF111" s="71"/>
      <c r="JQ111" s="71"/>
      <c r="JR111" s="71"/>
      <c r="JS111" s="71"/>
      <c r="JU111" s="71"/>
    </row>
    <row r="112" spans="123:286" x14ac:dyDescent="0.2">
      <c r="FB112" s="71"/>
      <c r="FC112" s="71"/>
      <c r="FD112" s="71"/>
      <c r="FE112" s="71"/>
      <c r="FF112" s="71"/>
      <c r="FG112" s="71"/>
      <c r="FH112" s="71"/>
      <c r="FI112" s="71"/>
      <c r="FJ112" s="71"/>
      <c r="FM112" s="71"/>
      <c r="FN112" s="71"/>
      <c r="FO112" s="71"/>
      <c r="FP112" s="71"/>
      <c r="FQ112" s="71"/>
      <c r="FR112" s="71"/>
      <c r="FX112" s="71"/>
      <c r="GB112" s="71"/>
      <c r="GQ112" s="71"/>
      <c r="GR112" s="71"/>
      <c r="GS112" s="71"/>
      <c r="GT112" s="71"/>
      <c r="GU112" s="71"/>
      <c r="GV112" s="71"/>
      <c r="GW112" s="71"/>
      <c r="GX112" s="71"/>
      <c r="GY112" s="71"/>
      <c r="HB112" s="71"/>
      <c r="HC112" s="71"/>
      <c r="HD112" s="71"/>
      <c r="HE112" s="71"/>
      <c r="HF112" s="71"/>
      <c r="HG112" s="71"/>
      <c r="HX112" s="71"/>
      <c r="HY112" s="71"/>
      <c r="HZ112" s="71"/>
      <c r="IA112" s="71"/>
      <c r="IB112" s="71"/>
      <c r="IC112" s="71"/>
      <c r="ID112" s="71"/>
      <c r="IE112" s="71"/>
      <c r="IF112" s="71"/>
      <c r="JB112" s="71"/>
      <c r="JE112" s="71"/>
      <c r="JF112" s="71"/>
      <c r="JQ112" s="71"/>
      <c r="JR112" s="71"/>
      <c r="JS112" s="71"/>
      <c r="JT112" s="71"/>
      <c r="JU112" s="71"/>
      <c r="JV112" s="71"/>
    </row>
    <row r="113" spans="7:283" x14ac:dyDescent="0.2">
      <c r="BF113" s="71"/>
      <c r="DS113" s="71"/>
      <c r="DT113" s="71"/>
      <c r="DU113" s="71"/>
      <c r="DV113" s="71"/>
      <c r="DW113" s="71"/>
      <c r="EA113" s="71"/>
      <c r="EC113" s="71"/>
      <c r="FG113" s="71"/>
      <c r="FJ113" s="71"/>
      <c r="FK113" s="71"/>
      <c r="FL113" s="71"/>
      <c r="FO113" s="71"/>
      <c r="FR113" s="71"/>
      <c r="FY113" s="71"/>
      <c r="GC113" s="71"/>
      <c r="GG113" s="71"/>
      <c r="GI113" s="71"/>
      <c r="GK113" s="71"/>
      <c r="GZ113" s="71"/>
      <c r="HN113" s="71"/>
      <c r="HR113" s="71"/>
      <c r="IG113" s="71"/>
      <c r="JB113" s="71"/>
      <c r="JE113" s="71"/>
      <c r="JF113" s="71"/>
    </row>
    <row r="114" spans="7:283" x14ac:dyDescent="0.2">
      <c r="EM114" s="71"/>
      <c r="EQ114" s="71"/>
      <c r="ER114" s="71"/>
      <c r="EU114" s="71"/>
      <c r="EV114" s="71"/>
      <c r="EW114" s="71"/>
      <c r="EX114" s="71"/>
      <c r="FB114" s="71"/>
      <c r="FC114" s="71"/>
      <c r="FD114" s="71"/>
      <c r="FE114" s="71"/>
      <c r="FF114" s="71"/>
      <c r="FG114" s="71"/>
      <c r="FH114" s="71"/>
      <c r="FI114" s="71"/>
      <c r="FJ114" s="71"/>
      <c r="FM114" s="71"/>
      <c r="FN114" s="71"/>
      <c r="FO114" s="71"/>
      <c r="FP114" s="71"/>
      <c r="FQ114" s="71"/>
      <c r="FR114" s="71"/>
      <c r="FX114" s="71"/>
      <c r="GB114" s="71"/>
      <c r="GF114" s="71"/>
      <c r="GG114" s="71"/>
      <c r="GJ114" s="71"/>
      <c r="GK114" s="71"/>
      <c r="GM114" s="71"/>
      <c r="GN114" s="71"/>
      <c r="GQ114" s="71"/>
      <c r="GR114" s="71"/>
      <c r="GS114" s="71"/>
      <c r="GT114" s="71"/>
      <c r="GU114" s="71"/>
      <c r="GV114" s="71"/>
      <c r="GW114" s="71"/>
      <c r="GX114" s="71"/>
      <c r="GY114" s="71"/>
      <c r="HB114" s="71"/>
      <c r="HC114" s="71"/>
      <c r="HD114" s="71"/>
      <c r="HE114" s="71"/>
      <c r="HF114" s="71"/>
      <c r="HG114" s="71"/>
      <c r="HM114" s="71"/>
      <c r="HN114" s="71"/>
      <c r="HQ114" s="71"/>
      <c r="HR114" s="71"/>
      <c r="HS114" s="71"/>
      <c r="HT114" s="71"/>
      <c r="HX114" s="71"/>
      <c r="HY114" s="71"/>
      <c r="HZ114" s="71"/>
      <c r="IA114" s="71"/>
      <c r="IB114" s="71"/>
      <c r="IC114" s="71"/>
      <c r="ID114" s="71"/>
      <c r="IE114" s="71"/>
      <c r="IF114" s="71"/>
      <c r="JB114" s="71"/>
      <c r="JE114" s="71"/>
      <c r="JF114" s="71"/>
      <c r="JQ114" s="71"/>
      <c r="JR114" s="71"/>
      <c r="JS114" s="71"/>
      <c r="JT114" s="71"/>
      <c r="JU114" s="71"/>
      <c r="JV114" s="71"/>
    </row>
    <row r="115" spans="7:283" x14ac:dyDescent="0.2">
      <c r="FB115" s="71"/>
      <c r="FC115" s="71"/>
      <c r="FD115" s="71"/>
      <c r="FE115" s="71"/>
      <c r="FF115" s="71"/>
      <c r="FG115" s="71"/>
      <c r="FH115" s="71"/>
      <c r="FI115" s="71"/>
      <c r="FJ115" s="71"/>
      <c r="FM115" s="71"/>
      <c r="FN115" s="71"/>
      <c r="FO115" s="71"/>
      <c r="FP115" s="71"/>
      <c r="FQ115" s="71"/>
      <c r="FR115" s="71"/>
      <c r="FX115" s="71"/>
      <c r="GB115" s="71"/>
      <c r="GQ115" s="71"/>
      <c r="GR115" s="71"/>
      <c r="GS115" s="71"/>
      <c r="GT115" s="71"/>
      <c r="GU115" s="71"/>
      <c r="GV115" s="71"/>
      <c r="GW115" s="71"/>
      <c r="GX115" s="71"/>
      <c r="GY115" s="71"/>
      <c r="HB115" s="71"/>
      <c r="HC115" s="71"/>
      <c r="HD115" s="71"/>
      <c r="HE115" s="71"/>
      <c r="HF115" s="71"/>
      <c r="HG115" s="71"/>
      <c r="HX115" s="71"/>
      <c r="HY115" s="71"/>
      <c r="HZ115" s="71"/>
      <c r="IA115" s="71"/>
      <c r="IB115" s="71"/>
      <c r="IC115" s="71"/>
      <c r="ID115" s="71"/>
      <c r="IE115" s="71"/>
      <c r="IF115" s="71"/>
      <c r="JB115" s="71"/>
      <c r="JE115" s="71"/>
      <c r="JF115" s="71"/>
      <c r="JQ115" s="71"/>
      <c r="JR115" s="71"/>
      <c r="JS115" s="71"/>
      <c r="JT115" s="71"/>
      <c r="JU115" s="71"/>
      <c r="JV115" s="71"/>
    </row>
    <row r="116" spans="7:283" x14ac:dyDescent="0.2">
      <c r="ER116" s="71"/>
      <c r="EU116" s="71"/>
      <c r="EV116" s="71"/>
      <c r="FB116" s="71"/>
      <c r="FC116" s="71"/>
      <c r="FD116" s="71"/>
      <c r="FE116" s="71"/>
      <c r="FF116" s="71"/>
      <c r="FG116" s="71"/>
      <c r="FH116" s="71"/>
      <c r="FI116" s="71"/>
      <c r="FJ116" s="71"/>
      <c r="FM116" s="71"/>
      <c r="FN116" s="71"/>
      <c r="FO116" s="71"/>
      <c r="FP116" s="71"/>
      <c r="FQ116" s="71"/>
      <c r="FR116" s="71"/>
      <c r="FS116" s="71"/>
      <c r="GG116" s="71"/>
      <c r="GJ116" s="71"/>
      <c r="GK116" s="71"/>
      <c r="GL116" s="71"/>
      <c r="GQ116" s="71"/>
      <c r="GR116" s="71"/>
      <c r="HD116" s="71"/>
      <c r="HE116" s="71"/>
      <c r="HN116" s="71"/>
      <c r="HQ116" s="71"/>
      <c r="HR116" s="71"/>
      <c r="HS116" s="71"/>
      <c r="HX116" s="71"/>
      <c r="HY116" s="71"/>
      <c r="JB116" s="71"/>
      <c r="JE116" s="71"/>
      <c r="JF116" s="71"/>
      <c r="JS116" s="71"/>
      <c r="JT116" s="71"/>
      <c r="JW116" s="71"/>
    </row>
    <row r="117" spans="7:283" x14ac:dyDescent="0.2">
      <c r="FD117" s="71"/>
      <c r="FE117" s="71"/>
      <c r="FF117" s="71"/>
      <c r="FG117" s="71"/>
      <c r="FH117" s="71"/>
      <c r="FI117" s="71"/>
      <c r="FJ117" s="71"/>
      <c r="FM117" s="71"/>
      <c r="FN117" s="71"/>
      <c r="FO117" s="71"/>
      <c r="FP117" s="71"/>
      <c r="FQ117" s="71"/>
      <c r="FR117" s="71"/>
      <c r="FX117" s="71"/>
      <c r="GB117" s="71"/>
      <c r="GS117" s="71"/>
      <c r="GT117" s="71"/>
      <c r="GU117" s="71"/>
      <c r="GV117" s="71"/>
      <c r="GW117" s="71"/>
      <c r="GX117" s="71"/>
      <c r="GY117" s="71"/>
      <c r="HB117" s="71"/>
      <c r="HC117" s="71"/>
      <c r="HD117" s="71"/>
      <c r="HE117" s="71"/>
      <c r="HF117" s="71"/>
      <c r="HG117" s="71"/>
      <c r="HZ117" s="71"/>
      <c r="IA117" s="71"/>
      <c r="IB117" s="71"/>
      <c r="IC117" s="71"/>
      <c r="ID117" s="71"/>
      <c r="IE117" s="71"/>
      <c r="IF117" s="71"/>
      <c r="JB117" s="71"/>
      <c r="JE117" s="71"/>
      <c r="JF117" s="71"/>
      <c r="JQ117" s="71"/>
      <c r="JR117" s="71"/>
      <c r="JS117" s="71"/>
      <c r="JT117" s="71"/>
      <c r="JU117" s="71"/>
      <c r="JV117" s="71"/>
    </row>
    <row r="118" spans="7:283" x14ac:dyDescent="0.2">
      <c r="G118" s="29"/>
      <c r="H118" s="29"/>
      <c r="J118" s="63"/>
      <c r="K118" s="29"/>
      <c r="EU118" s="71"/>
      <c r="FB118" s="71"/>
      <c r="FC118" s="71"/>
      <c r="FD118" s="71"/>
      <c r="FE118" s="71"/>
      <c r="FF118" s="71"/>
      <c r="FG118" s="71"/>
      <c r="FH118" s="71"/>
      <c r="FI118" s="71"/>
      <c r="FJ118" s="71"/>
      <c r="FM118" s="71"/>
      <c r="FN118" s="71"/>
      <c r="FO118" s="71"/>
      <c r="FP118" s="71"/>
      <c r="FQ118" s="71"/>
      <c r="FR118" s="71"/>
      <c r="FS118" s="71"/>
      <c r="GJ118" s="71"/>
      <c r="GQ118" s="71"/>
      <c r="GR118" s="71"/>
      <c r="GV118" s="71"/>
      <c r="GW118" s="71"/>
      <c r="GX118" s="71"/>
      <c r="GY118" s="71"/>
      <c r="HD118" s="71"/>
      <c r="HE118" s="71"/>
      <c r="HF118" s="71"/>
      <c r="HG118" s="71"/>
      <c r="HQ118" s="71"/>
      <c r="HX118" s="71"/>
      <c r="HY118" s="71"/>
      <c r="IC118" s="71"/>
      <c r="ID118" s="71"/>
      <c r="IE118" s="71"/>
      <c r="IF118" s="71"/>
      <c r="JB118" s="71"/>
      <c r="JE118" s="71"/>
      <c r="JF118" s="71"/>
      <c r="JS118" s="71"/>
      <c r="JT118" s="71"/>
      <c r="JU118" s="71"/>
      <c r="JV118" s="71"/>
      <c r="JW118" s="71"/>
    </row>
    <row r="119" spans="7:283" x14ac:dyDescent="0.2">
      <c r="G119" s="29"/>
      <c r="H119" s="29"/>
      <c r="J119" s="63"/>
      <c r="K119" s="29"/>
      <c r="EM119" s="71"/>
      <c r="EN119" s="71"/>
      <c r="EQ119" s="71"/>
      <c r="ER119" s="71"/>
      <c r="EU119" s="71"/>
      <c r="EV119" s="71"/>
      <c r="EW119" s="71"/>
      <c r="EX119" s="71"/>
      <c r="FA119" s="71"/>
      <c r="FB119" s="71"/>
      <c r="FC119" s="71"/>
      <c r="FE119" s="71"/>
      <c r="FF119" s="71"/>
      <c r="FG119" s="71"/>
      <c r="FI119" s="71"/>
      <c r="FM119" s="71"/>
      <c r="FN119" s="71"/>
      <c r="FO119" s="71"/>
      <c r="FQ119" s="71"/>
      <c r="FX119" s="71"/>
      <c r="FY119" s="71"/>
      <c r="GB119" s="71"/>
      <c r="GC119" s="71"/>
      <c r="GF119" s="71"/>
      <c r="GG119" s="71"/>
      <c r="GJ119" s="71"/>
      <c r="GK119" s="71"/>
      <c r="GL119" s="71"/>
      <c r="GM119" s="71"/>
      <c r="GQ119" s="71"/>
      <c r="GR119" s="71"/>
      <c r="GU119" s="71"/>
      <c r="GX119" s="71"/>
      <c r="HA119" s="71"/>
      <c r="HC119" s="71"/>
      <c r="HF119" s="71"/>
      <c r="HM119" s="71"/>
      <c r="HN119" s="71"/>
      <c r="HQ119" s="71"/>
      <c r="HR119" s="71"/>
      <c r="HS119" s="71"/>
      <c r="HT119" s="71"/>
      <c r="HW119" s="71"/>
      <c r="HX119" s="71"/>
      <c r="HY119" s="71"/>
      <c r="IB119" s="71"/>
      <c r="IE119" s="71"/>
      <c r="JA119" s="71"/>
      <c r="JB119" s="71"/>
      <c r="JC119" s="71"/>
      <c r="JD119" s="71"/>
      <c r="JE119" s="71"/>
      <c r="JF119" s="71"/>
      <c r="JR119" s="71"/>
      <c r="JU119" s="71"/>
    </row>
    <row r="120" spans="7:283" x14ac:dyDescent="0.2">
      <c r="G120" s="29"/>
      <c r="H120" s="29"/>
      <c r="J120" s="63"/>
      <c r="K120" s="29"/>
      <c r="C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M120" s="71"/>
      <c r="FN120" s="71"/>
      <c r="FO120" s="71"/>
      <c r="FP120" s="71"/>
      <c r="FQ120" s="71"/>
      <c r="FR120" s="71"/>
      <c r="FX120" s="71"/>
      <c r="FY120" s="71"/>
      <c r="GB120" s="71"/>
      <c r="GC120" s="71"/>
      <c r="GQ120" s="71"/>
      <c r="GR120" s="71"/>
      <c r="GS120" s="71"/>
      <c r="GT120" s="71"/>
      <c r="GU120" s="71"/>
      <c r="GV120" s="71"/>
      <c r="GW120" s="71"/>
      <c r="GX120" s="71"/>
      <c r="GY120" s="71"/>
      <c r="HB120" s="71"/>
      <c r="HC120" s="71"/>
      <c r="HD120" s="71"/>
      <c r="HE120" s="71"/>
      <c r="HF120" s="71"/>
      <c r="HG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JA120" s="71"/>
      <c r="JB120" s="71"/>
      <c r="JC120" s="71"/>
      <c r="JD120" s="71"/>
      <c r="JE120" s="71"/>
      <c r="JF120" s="71"/>
      <c r="JQ120" s="71"/>
      <c r="JR120" s="71"/>
      <c r="JS120" s="71"/>
      <c r="JT120" s="71"/>
      <c r="JU120" s="71"/>
      <c r="JV120" s="71"/>
    </row>
    <row r="121" spans="7:283" x14ac:dyDescent="0.2">
      <c r="G121" s="29"/>
      <c r="H121" s="29"/>
      <c r="J121" s="29"/>
      <c r="K121" s="29"/>
      <c r="EZ121" s="71"/>
      <c r="FB121" s="71"/>
      <c r="FC121" s="71"/>
      <c r="FD121" s="71"/>
      <c r="FE121" s="71"/>
      <c r="FF121" s="71"/>
      <c r="FG121" s="71"/>
      <c r="FH121" s="71"/>
      <c r="FI121" s="71"/>
      <c r="FJ121" s="71"/>
      <c r="FM121" s="71"/>
      <c r="FN121" s="71"/>
      <c r="FO121" s="71"/>
      <c r="FP121" s="71"/>
      <c r="FQ121" s="71"/>
      <c r="FR121" s="71"/>
      <c r="FX121" s="71"/>
      <c r="FY121" s="71"/>
      <c r="GB121" s="71"/>
      <c r="GC121" s="71"/>
      <c r="GQ121" s="71"/>
      <c r="GR121" s="71"/>
      <c r="GS121" s="71"/>
      <c r="GT121" s="71"/>
      <c r="GU121" s="71"/>
      <c r="GV121" s="71"/>
      <c r="GW121" s="71"/>
      <c r="GX121" s="71"/>
      <c r="GY121" s="71"/>
      <c r="HB121" s="71"/>
      <c r="HC121" s="71"/>
      <c r="HD121" s="71"/>
      <c r="HE121" s="71"/>
      <c r="HF121" s="71"/>
      <c r="HG121" s="71"/>
      <c r="HV121" s="71"/>
      <c r="HX121" s="71"/>
      <c r="HY121" s="71"/>
      <c r="HZ121" s="71"/>
      <c r="IA121" s="71"/>
      <c r="IB121" s="71"/>
      <c r="IC121" s="71"/>
      <c r="ID121" s="71"/>
      <c r="IE121" s="71"/>
      <c r="IF121" s="71"/>
      <c r="JA121" s="71"/>
      <c r="JB121" s="71"/>
      <c r="JC121" s="71"/>
      <c r="JD121" s="71"/>
      <c r="JE121" s="71"/>
      <c r="JF121" s="71"/>
      <c r="JQ121" s="71"/>
      <c r="JR121" s="71"/>
      <c r="JS121" s="71"/>
      <c r="JT121" s="71"/>
      <c r="JU121" s="71"/>
      <c r="JV121" s="71"/>
    </row>
    <row r="122" spans="7:283" x14ac:dyDescent="0.2">
      <c r="G122" s="29"/>
      <c r="H122" s="29"/>
      <c r="J122" s="29"/>
      <c r="K122" s="29"/>
      <c r="CZ122" s="71"/>
      <c r="FD122" s="71"/>
      <c r="FE122" s="71"/>
      <c r="FF122" s="71"/>
      <c r="FG122" s="71"/>
      <c r="FH122" s="71"/>
      <c r="FJ122" s="71"/>
      <c r="FM122" s="71"/>
      <c r="FN122" s="71"/>
      <c r="FO122" s="71"/>
      <c r="FP122" s="71"/>
      <c r="FR122" s="71"/>
      <c r="GS122" s="71"/>
      <c r="GT122" s="71"/>
      <c r="GU122" s="71"/>
      <c r="GV122" s="71"/>
      <c r="GW122" s="71"/>
      <c r="GX122" s="71"/>
      <c r="GY122" s="71"/>
      <c r="HB122" s="71"/>
      <c r="HC122" s="71"/>
      <c r="HD122" s="71"/>
      <c r="HE122" s="71"/>
      <c r="HF122" s="71"/>
      <c r="HG122" s="71"/>
      <c r="HZ122" s="71"/>
      <c r="IA122" s="71"/>
      <c r="IB122" s="71"/>
      <c r="IC122" s="71"/>
      <c r="ID122" s="71"/>
      <c r="IE122" s="71"/>
      <c r="IF122" s="71"/>
      <c r="JA122" s="71"/>
      <c r="JB122" s="71"/>
      <c r="JC122" s="71"/>
      <c r="JD122" s="71"/>
      <c r="JE122" s="71"/>
      <c r="JF122" s="71"/>
      <c r="JQ122" s="71"/>
      <c r="JR122" s="71"/>
      <c r="JS122" s="71"/>
      <c r="JT122" s="71"/>
      <c r="JU122" s="71"/>
      <c r="JV122" s="71"/>
    </row>
    <row r="123" spans="7:283" x14ac:dyDescent="0.2">
      <c r="G123" s="29"/>
      <c r="H123" s="29"/>
      <c r="J123" s="29"/>
      <c r="K123" s="29"/>
      <c r="C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M123" s="71"/>
      <c r="FN123" s="71"/>
      <c r="FO123" s="71"/>
      <c r="FP123" s="71"/>
      <c r="FQ123" s="71"/>
      <c r="FR123" s="71"/>
      <c r="FX123" s="71"/>
      <c r="FY123" s="71"/>
      <c r="GB123" s="71"/>
      <c r="GC123" s="71"/>
      <c r="GQ123" s="71"/>
      <c r="GR123" s="71"/>
      <c r="GS123" s="71"/>
      <c r="GT123" s="71"/>
      <c r="GU123" s="71"/>
      <c r="GV123" s="71"/>
      <c r="GW123" s="71"/>
      <c r="GX123" s="71"/>
      <c r="GY123" s="71"/>
      <c r="HB123" s="71"/>
      <c r="HC123" s="71"/>
      <c r="HD123" s="71"/>
      <c r="HE123" s="71"/>
      <c r="HF123" s="71"/>
      <c r="HG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JA123" s="71"/>
      <c r="JB123" s="71"/>
      <c r="JC123" s="71"/>
      <c r="JD123" s="71"/>
      <c r="JE123" s="71"/>
      <c r="JF123" s="71"/>
      <c r="JQ123" s="71"/>
      <c r="JR123" s="71"/>
      <c r="JS123" s="71"/>
      <c r="JT123" s="71"/>
      <c r="JU123" s="71"/>
      <c r="JV123" s="71"/>
    </row>
    <row r="124" spans="7:283" x14ac:dyDescent="0.2">
      <c r="C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M124" s="71"/>
      <c r="FN124" s="71"/>
      <c r="FO124" s="71"/>
      <c r="FP124" s="71"/>
      <c r="FQ124" s="71"/>
      <c r="FR124" s="71"/>
      <c r="GQ124" s="71"/>
      <c r="GR124" s="71"/>
      <c r="GS124" s="71"/>
      <c r="GT124" s="71"/>
      <c r="GU124" s="71"/>
      <c r="GV124" s="71"/>
      <c r="GW124" s="71"/>
      <c r="GX124" s="71"/>
      <c r="GY124" s="71"/>
      <c r="HB124" s="71"/>
      <c r="HC124" s="71"/>
      <c r="HD124" s="71"/>
      <c r="HE124" s="71"/>
      <c r="HF124" s="71"/>
      <c r="HG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JA124" s="71"/>
      <c r="JB124" s="71"/>
      <c r="JC124" s="71"/>
      <c r="JD124" s="71"/>
      <c r="JE124" s="71"/>
      <c r="JF124" s="71"/>
      <c r="JQ124" s="71"/>
      <c r="JR124" s="71"/>
      <c r="JS124" s="71"/>
      <c r="JT124" s="71"/>
      <c r="JU124" s="71"/>
      <c r="JV124" s="71"/>
    </row>
    <row r="125" spans="7:283" x14ac:dyDescent="0.2"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M125" s="71"/>
      <c r="FN125" s="71"/>
      <c r="FO125" s="71"/>
      <c r="FP125" s="71"/>
      <c r="FQ125" s="71"/>
      <c r="FR125" s="71"/>
      <c r="FX125" s="71"/>
      <c r="FY125" s="71"/>
      <c r="GB125" s="71"/>
      <c r="GC125" s="71"/>
      <c r="GQ125" s="71"/>
      <c r="GR125" s="71"/>
      <c r="GS125" s="71"/>
      <c r="GT125" s="71"/>
      <c r="GU125" s="71"/>
      <c r="GV125" s="71"/>
      <c r="GW125" s="71"/>
      <c r="GX125" s="71"/>
      <c r="GY125" s="71"/>
      <c r="HB125" s="71"/>
      <c r="HC125" s="71"/>
      <c r="HD125" s="71"/>
      <c r="HE125" s="71"/>
      <c r="HF125" s="71"/>
      <c r="HG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JA125" s="71"/>
      <c r="JB125" s="71"/>
      <c r="JC125" s="71"/>
      <c r="JD125" s="71"/>
      <c r="JE125" s="71"/>
      <c r="JF125" s="71"/>
      <c r="JQ125" s="71"/>
      <c r="JR125" s="71"/>
      <c r="JS125" s="71"/>
      <c r="JT125" s="71"/>
      <c r="JU125" s="71"/>
      <c r="JV125" s="71"/>
    </row>
    <row r="126" spans="7:283" x14ac:dyDescent="0.2">
      <c r="G126" s="29"/>
      <c r="H126" s="29"/>
      <c r="J126" s="63"/>
      <c r="K126" s="29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M126" s="71"/>
      <c r="FN126" s="71"/>
      <c r="FO126" s="71"/>
      <c r="FP126" s="71"/>
      <c r="FQ126" s="71"/>
      <c r="FR126" s="71"/>
      <c r="FX126" s="71"/>
      <c r="FY126" s="71"/>
      <c r="GB126" s="71"/>
      <c r="GC126" s="71"/>
      <c r="GQ126" s="71"/>
      <c r="GR126" s="71"/>
      <c r="GU126" s="71"/>
      <c r="GW126" s="71"/>
      <c r="GX126" s="71"/>
      <c r="GY126" s="71"/>
      <c r="HC126" s="71"/>
      <c r="HE126" s="71"/>
      <c r="HF126" s="71"/>
      <c r="HG126" s="71"/>
      <c r="HW126" s="71"/>
      <c r="HX126" s="71"/>
      <c r="HY126" s="71"/>
      <c r="IB126" s="71"/>
      <c r="ID126" s="71"/>
      <c r="IE126" s="71"/>
      <c r="IF126" s="71"/>
      <c r="JA126" s="71"/>
      <c r="JB126" s="71"/>
      <c r="JC126" s="71"/>
      <c r="JD126" s="71"/>
      <c r="JE126" s="71"/>
      <c r="JF126" s="71"/>
      <c r="JR126" s="71"/>
      <c r="JT126" s="71"/>
      <c r="JU126" s="71"/>
      <c r="JV126" s="71"/>
    </row>
    <row r="127" spans="7:283" x14ac:dyDescent="0.2">
      <c r="G127" s="29"/>
      <c r="H127" s="29"/>
      <c r="J127" s="63"/>
      <c r="K127" s="29"/>
      <c r="EM127" s="71"/>
      <c r="EN127" s="71"/>
      <c r="EQ127" s="71"/>
      <c r="ER127" s="71"/>
      <c r="EU127" s="71"/>
      <c r="EX127" s="71"/>
      <c r="FB127" s="71"/>
      <c r="FC127" s="71"/>
      <c r="FE127" s="71"/>
      <c r="FF127" s="71"/>
      <c r="FG127" s="71"/>
      <c r="FM127" s="71"/>
      <c r="FN127" s="71"/>
      <c r="FO127" s="71"/>
      <c r="FX127" s="71"/>
      <c r="FY127" s="71"/>
      <c r="GB127" s="71"/>
      <c r="GC127" s="71"/>
      <c r="GF127" s="71"/>
      <c r="GG127" s="71"/>
      <c r="GJ127" s="71"/>
      <c r="GM127" s="71"/>
      <c r="GN127" s="71"/>
      <c r="GQ127" s="71"/>
      <c r="GR127" s="71"/>
      <c r="GU127" s="71"/>
      <c r="HC127" s="71"/>
      <c r="HM127" s="71"/>
      <c r="HN127" s="71"/>
      <c r="HQ127" s="71"/>
      <c r="HT127" s="71"/>
      <c r="HX127" s="71"/>
      <c r="HY127" s="71"/>
      <c r="IB127" s="71"/>
      <c r="JB127" s="71"/>
      <c r="JE127" s="71"/>
      <c r="JF127" s="71"/>
      <c r="JR127" s="71"/>
    </row>
    <row r="128" spans="7:283" x14ac:dyDescent="0.2">
      <c r="G128" s="29"/>
      <c r="H128" s="29"/>
      <c r="J128" s="63"/>
      <c r="K128" s="29"/>
      <c r="EM128" s="71"/>
      <c r="EQ128" s="71"/>
      <c r="ER128" s="71"/>
      <c r="EU128" s="71"/>
      <c r="EV128" s="71"/>
      <c r="EX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M128" s="71"/>
      <c r="FN128" s="71"/>
      <c r="FO128" s="71"/>
      <c r="FP128" s="71"/>
      <c r="FQ128" s="71"/>
      <c r="FR128" s="71"/>
      <c r="FX128" s="71"/>
      <c r="FY128" s="71"/>
      <c r="GB128" s="71"/>
      <c r="GC128" s="71"/>
      <c r="GF128" s="71"/>
      <c r="GG128" s="71"/>
      <c r="GJ128" s="71"/>
      <c r="GK128" s="71"/>
      <c r="GL128" s="71"/>
      <c r="GM128" s="71"/>
      <c r="GQ128" s="71"/>
      <c r="GR128" s="71"/>
      <c r="GS128" s="71"/>
      <c r="GT128" s="71"/>
      <c r="GU128" s="71"/>
      <c r="GV128" s="71"/>
      <c r="GW128" s="71"/>
      <c r="GX128" s="71"/>
      <c r="GY128" s="71"/>
      <c r="HB128" s="71"/>
      <c r="HC128" s="71"/>
      <c r="HD128" s="71"/>
      <c r="HE128" s="71"/>
      <c r="HF128" s="71"/>
      <c r="HG128" s="71"/>
      <c r="HM128" s="71"/>
      <c r="HN128" s="71"/>
      <c r="HQ128" s="71"/>
      <c r="HR128" s="71"/>
      <c r="HS128" s="71"/>
      <c r="HT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JB128" s="71"/>
      <c r="JE128" s="71"/>
      <c r="JF128" s="71"/>
      <c r="JQ128" s="71"/>
      <c r="JR128" s="71"/>
      <c r="JS128" s="71"/>
      <c r="JT128" s="71"/>
      <c r="JU128" s="71"/>
      <c r="JV128" s="71"/>
    </row>
    <row r="129" spans="7:282" x14ac:dyDescent="0.2">
      <c r="G129" s="29"/>
      <c r="H129" s="29"/>
      <c r="J129" s="29"/>
      <c r="K129" s="29"/>
      <c r="BF129" s="71"/>
      <c r="DS129" s="71"/>
      <c r="DT129" s="71"/>
      <c r="DU129" s="71"/>
      <c r="DV129" s="71"/>
      <c r="DW129" s="71"/>
      <c r="EA129" s="71"/>
      <c r="EC129" s="71"/>
      <c r="EZ129" s="71"/>
      <c r="FB129" s="71"/>
      <c r="FC129" s="71"/>
      <c r="FG129" s="71"/>
      <c r="FJ129" s="71"/>
      <c r="FK129" s="71"/>
      <c r="FL129" s="71"/>
      <c r="FO129" s="71"/>
      <c r="FR129" s="71"/>
      <c r="FY129" s="71"/>
      <c r="GC129" s="71"/>
      <c r="GF129" s="71"/>
      <c r="GG129" s="71"/>
      <c r="GK129" s="71"/>
      <c r="GL129" s="71"/>
      <c r="GQ129" s="71"/>
      <c r="GR129" s="71"/>
      <c r="GZ129" s="71"/>
      <c r="HM129" s="71"/>
      <c r="HN129" s="71"/>
      <c r="HR129" s="71"/>
      <c r="HS129" s="71"/>
      <c r="HV129" s="71"/>
      <c r="HX129" s="71"/>
      <c r="HY129" s="71"/>
      <c r="IG129" s="71"/>
      <c r="JB129" s="71"/>
      <c r="JE129" s="71"/>
      <c r="JF129" s="71"/>
    </row>
    <row r="130" spans="7:282" x14ac:dyDescent="0.2">
      <c r="G130" s="29"/>
      <c r="H130" s="29"/>
      <c r="J130" s="29"/>
      <c r="K130" s="29"/>
      <c r="BG130" s="71"/>
      <c r="EB130" s="71"/>
      <c r="ED130" s="71"/>
      <c r="EE130" s="71"/>
      <c r="EM130" s="71"/>
      <c r="EQ130" s="71"/>
      <c r="ER130" s="71"/>
      <c r="EU130" s="71"/>
      <c r="EV130" s="71"/>
      <c r="EW130" s="71"/>
      <c r="EX130" s="71"/>
      <c r="FB130" s="71"/>
      <c r="FC130" s="71"/>
      <c r="FD130" s="71"/>
      <c r="FE130" s="71"/>
      <c r="FF130" s="71"/>
      <c r="FG130" s="71"/>
      <c r="FH130" s="71"/>
      <c r="FI130" s="71"/>
      <c r="FJ130" s="71"/>
      <c r="FM130" s="71"/>
      <c r="FN130" s="71"/>
      <c r="FO130" s="71"/>
      <c r="FP130" s="71"/>
      <c r="FQ130" s="71"/>
      <c r="FR130" s="71"/>
      <c r="FX130" s="71"/>
      <c r="FY130" s="71"/>
      <c r="GB130" s="71"/>
      <c r="GC130" s="71"/>
      <c r="GF130" s="71"/>
      <c r="GG130" s="71"/>
      <c r="GJ130" s="71"/>
      <c r="GK130" s="71"/>
      <c r="GL130" s="71"/>
      <c r="GM130" s="71"/>
      <c r="GQ130" s="71"/>
      <c r="GR130" s="71"/>
      <c r="GT130" s="71"/>
      <c r="GU130" s="71"/>
      <c r="GV130" s="71"/>
      <c r="GX130" s="71"/>
      <c r="HA130" s="71"/>
      <c r="HB130" s="71"/>
      <c r="HC130" s="71"/>
      <c r="HD130" s="71"/>
      <c r="HF130" s="71"/>
      <c r="HM130" s="71"/>
      <c r="HN130" s="71"/>
      <c r="HQ130" s="71"/>
      <c r="HR130" s="71"/>
      <c r="HS130" s="71"/>
      <c r="HT130" s="71"/>
      <c r="HX130" s="71"/>
      <c r="HY130" s="71"/>
      <c r="IA130" s="71"/>
      <c r="IB130" s="71"/>
      <c r="IC130" s="71"/>
      <c r="IE130" s="71"/>
      <c r="IH130" s="71"/>
      <c r="JB130" s="71"/>
      <c r="JE130" s="71"/>
      <c r="JF130" s="71"/>
      <c r="JQ130" s="71"/>
      <c r="JR130" s="71"/>
      <c r="JS130" s="71"/>
      <c r="JU130" s="71"/>
    </row>
    <row r="131" spans="7:282" x14ac:dyDescent="0.2">
      <c r="G131" s="29"/>
      <c r="H131" s="29"/>
      <c r="J131" s="29"/>
      <c r="K131" s="29"/>
      <c r="EM131" s="71"/>
      <c r="EQ131" s="71"/>
      <c r="ER131" s="71"/>
      <c r="EU131" s="71"/>
      <c r="EV131" s="71"/>
      <c r="EX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M131" s="71"/>
      <c r="FN131" s="71"/>
      <c r="FO131" s="71"/>
      <c r="FP131" s="71"/>
      <c r="FQ131" s="71"/>
      <c r="FR131" s="71"/>
      <c r="FX131" s="71"/>
      <c r="FY131" s="71"/>
      <c r="GB131" s="71"/>
      <c r="GC131" s="71"/>
      <c r="GF131" s="71"/>
      <c r="GG131" s="71"/>
      <c r="GJ131" s="71"/>
      <c r="GK131" s="71"/>
      <c r="GL131" s="71"/>
      <c r="GM131" s="71"/>
      <c r="GQ131" s="71"/>
      <c r="GR131" s="71"/>
      <c r="GS131" s="71"/>
      <c r="GT131" s="71"/>
      <c r="GU131" s="71"/>
      <c r="GV131" s="71"/>
      <c r="GW131" s="71"/>
      <c r="GX131" s="71"/>
      <c r="GY131" s="71"/>
      <c r="HB131" s="71"/>
      <c r="HC131" s="71"/>
      <c r="HD131" s="71"/>
      <c r="HE131" s="71"/>
      <c r="HF131" s="71"/>
      <c r="HG131" s="71"/>
      <c r="HM131" s="71"/>
      <c r="HN131" s="71"/>
      <c r="HQ131" s="71"/>
      <c r="HR131" s="71"/>
      <c r="HS131" s="71"/>
      <c r="HT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JB131" s="71"/>
      <c r="JE131" s="71"/>
      <c r="JF131" s="71"/>
      <c r="JQ131" s="71"/>
      <c r="JR131" s="71"/>
      <c r="JS131" s="71"/>
      <c r="JT131" s="71"/>
      <c r="JU131" s="71"/>
      <c r="JV131" s="71"/>
    </row>
    <row r="132" spans="7:282" x14ac:dyDescent="0.2">
      <c r="FB132" s="71"/>
      <c r="FD132" s="71"/>
      <c r="FE132" s="71"/>
      <c r="FF132" s="71"/>
      <c r="FG132" s="71"/>
      <c r="FH132" s="71"/>
      <c r="FJ132" s="71"/>
      <c r="FM132" s="71"/>
      <c r="FN132" s="71"/>
      <c r="FO132" s="71"/>
      <c r="FP132" s="71"/>
      <c r="FR132" s="71"/>
      <c r="FX132" s="71"/>
      <c r="GB132" s="71"/>
      <c r="GQ132" s="71"/>
      <c r="GT132" s="71"/>
      <c r="GU132" s="71"/>
      <c r="GV132" s="71"/>
      <c r="GX132" s="71"/>
      <c r="HB132" s="71"/>
      <c r="HC132" s="71"/>
      <c r="HD132" s="71"/>
      <c r="HF132" s="71"/>
      <c r="HX132" s="71"/>
      <c r="IA132" s="71"/>
      <c r="IB132" s="71"/>
      <c r="IC132" s="71"/>
      <c r="IE132" s="71"/>
      <c r="JQ132" s="71"/>
      <c r="JR132" s="71"/>
      <c r="JS132" s="71"/>
      <c r="JU132" s="71"/>
    </row>
    <row r="133" spans="7:282" x14ac:dyDescent="0.2">
      <c r="FB133" s="71"/>
      <c r="FD133" s="71"/>
      <c r="FE133" s="71"/>
      <c r="FF133" s="71"/>
      <c r="FG133" s="71"/>
      <c r="FH133" s="71"/>
      <c r="FI133" s="71"/>
      <c r="FJ133" s="71"/>
      <c r="FM133" s="71"/>
      <c r="FN133" s="71"/>
      <c r="FO133" s="71"/>
      <c r="FP133" s="71"/>
      <c r="FQ133" s="71"/>
      <c r="FR133" s="71"/>
      <c r="FX133" s="71"/>
      <c r="GB133" s="71"/>
      <c r="GQ133" s="71"/>
      <c r="GS133" s="71"/>
      <c r="GT133" s="71"/>
      <c r="GU133" s="71"/>
      <c r="GV133" s="71"/>
      <c r="GW133" s="71"/>
      <c r="GX133" s="71"/>
      <c r="GY133" s="71"/>
      <c r="HB133" s="71"/>
      <c r="HC133" s="71"/>
      <c r="HD133" s="71"/>
      <c r="HE133" s="71"/>
      <c r="HF133" s="71"/>
      <c r="HG133" s="71"/>
      <c r="HX133" s="71"/>
      <c r="HZ133" s="71"/>
      <c r="IA133" s="71"/>
      <c r="IB133" s="71"/>
      <c r="IC133" s="71"/>
      <c r="ID133" s="71"/>
      <c r="IE133" s="71"/>
      <c r="IF133" s="71"/>
      <c r="JQ133" s="71"/>
      <c r="JR133" s="71"/>
      <c r="JS133" s="71"/>
      <c r="JT133" s="71"/>
      <c r="JU133" s="71"/>
      <c r="JV133" s="71"/>
    </row>
    <row r="134" spans="7:282" x14ac:dyDescent="0.2">
      <c r="FB134" s="71"/>
      <c r="FC134" s="71"/>
      <c r="FD134" s="71"/>
      <c r="FE134" s="71"/>
      <c r="FF134" s="71"/>
      <c r="FG134" s="71"/>
      <c r="FH134" s="71"/>
      <c r="FJ134" s="71"/>
      <c r="FM134" s="71"/>
      <c r="FN134" s="71"/>
      <c r="FO134" s="71"/>
      <c r="FP134" s="71"/>
      <c r="FR134" s="71"/>
      <c r="FX134" s="71"/>
      <c r="GB134" s="71"/>
      <c r="GQ134" s="71"/>
      <c r="GR134" s="71"/>
      <c r="GS134" s="71"/>
      <c r="GT134" s="71"/>
      <c r="GU134" s="71"/>
      <c r="GV134" s="71"/>
      <c r="GW134" s="71"/>
      <c r="GX134" s="71"/>
      <c r="GY134" s="71"/>
      <c r="HB134" s="71"/>
      <c r="HC134" s="71"/>
      <c r="HD134" s="71"/>
      <c r="HE134" s="71"/>
      <c r="HF134" s="71"/>
      <c r="HG134" s="71"/>
      <c r="HX134" s="71"/>
      <c r="HY134" s="71"/>
      <c r="HZ134" s="71"/>
      <c r="IA134" s="71"/>
      <c r="IB134" s="71"/>
      <c r="IC134" s="71"/>
      <c r="ID134" s="71"/>
      <c r="IE134" s="71"/>
      <c r="IF134" s="71"/>
      <c r="JQ134" s="71"/>
      <c r="JR134" s="71"/>
      <c r="JS134" s="71"/>
      <c r="JT134" s="71"/>
      <c r="JU134" s="71"/>
      <c r="JV134" s="71"/>
    </row>
    <row r="135" spans="7:282" x14ac:dyDescent="0.2">
      <c r="FB135" s="71"/>
      <c r="FC135" s="71"/>
      <c r="FD135" s="71"/>
      <c r="FE135" s="71"/>
      <c r="FF135" s="71"/>
      <c r="FG135" s="71"/>
      <c r="FH135" s="71"/>
      <c r="FI135" s="71"/>
      <c r="FJ135" s="71"/>
      <c r="FM135" s="71"/>
      <c r="FN135" s="71"/>
      <c r="FO135" s="71"/>
      <c r="FP135" s="71"/>
      <c r="FQ135" s="71"/>
      <c r="FR135" s="71"/>
      <c r="FX135" s="71"/>
      <c r="GB135" s="71"/>
      <c r="GQ135" s="71"/>
      <c r="GR135" s="71"/>
      <c r="GS135" s="71"/>
      <c r="GT135" s="71"/>
      <c r="GU135" s="71"/>
      <c r="GV135" s="71"/>
      <c r="GW135" s="71"/>
      <c r="GX135" s="71"/>
      <c r="GY135" s="71"/>
      <c r="HB135" s="71"/>
      <c r="HC135" s="71"/>
      <c r="HD135" s="71"/>
      <c r="HE135" s="71"/>
      <c r="HF135" s="71"/>
      <c r="HG135" s="71"/>
      <c r="HX135" s="71"/>
      <c r="HY135" s="71"/>
      <c r="HZ135" s="71"/>
      <c r="IA135" s="71"/>
      <c r="IB135" s="71"/>
      <c r="IC135" s="71"/>
      <c r="ID135" s="71"/>
      <c r="IE135" s="71"/>
      <c r="IF135" s="71"/>
      <c r="JQ135" s="71"/>
      <c r="JR135" s="71"/>
      <c r="JS135" s="71"/>
      <c r="JT135" s="71"/>
      <c r="JU135" s="71"/>
      <c r="JV135" s="71"/>
    </row>
    <row r="136" spans="7:282" x14ac:dyDescent="0.2">
      <c r="FF136" s="71"/>
      <c r="FH136" s="71"/>
      <c r="FI136" s="71"/>
      <c r="FJ136" s="71"/>
      <c r="FN136" s="71"/>
      <c r="FP136" s="71"/>
      <c r="FQ136" s="71"/>
      <c r="FR136" s="71"/>
      <c r="FX136" s="71"/>
      <c r="FY136" s="71"/>
      <c r="GB136" s="71"/>
      <c r="GC136" s="71"/>
      <c r="GW136" s="71"/>
      <c r="GX136" s="71"/>
      <c r="GY136" s="71"/>
      <c r="HE136" s="71"/>
      <c r="HF136" s="71"/>
      <c r="HG136" s="71"/>
      <c r="ID136" s="71"/>
      <c r="IE136" s="71"/>
      <c r="IF136" s="71"/>
      <c r="JT136" s="71"/>
      <c r="JU136" s="71"/>
      <c r="JV136" s="71"/>
    </row>
    <row r="137" spans="7:282" x14ac:dyDescent="0.2">
      <c r="BG137" s="71"/>
      <c r="EA137" s="71"/>
      <c r="EC137" s="71"/>
      <c r="EE137" s="71"/>
      <c r="FD137" s="71"/>
      <c r="FE137" s="71"/>
      <c r="FF137" s="71"/>
      <c r="FG137" s="71"/>
      <c r="FH137" s="71"/>
      <c r="FI137" s="71"/>
      <c r="FJ137" s="71"/>
      <c r="FL137" s="71"/>
      <c r="FM137" s="71"/>
      <c r="FN137" s="71"/>
      <c r="FO137" s="71"/>
      <c r="FP137" s="71"/>
      <c r="FQ137" s="71"/>
      <c r="FR137" s="71"/>
      <c r="FY137" s="71"/>
      <c r="GC137" s="71"/>
      <c r="GG137" s="71"/>
      <c r="HE137" s="71"/>
      <c r="HN137" s="71"/>
      <c r="IH137" s="71"/>
      <c r="JT137" s="71"/>
    </row>
    <row r="138" spans="7:282" x14ac:dyDescent="0.2">
      <c r="FB138" s="71"/>
      <c r="FD138" s="71"/>
      <c r="FE138" s="71"/>
      <c r="FF138" s="71"/>
      <c r="FG138" s="71"/>
      <c r="FH138" s="71"/>
      <c r="FI138" s="71"/>
      <c r="FJ138" s="71"/>
      <c r="FM138" s="71"/>
      <c r="FN138" s="71"/>
      <c r="FO138" s="71"/>
      <c r="FP138" s="71"/>
      <c r="FQ138" s="71"/>
      <c r="FR138" s="71"/>
      <c r="FX138" s="71"/>
      <c r="GB138" s="71"/>
      <c r="GQ138" s="71"/>
      <c r="GS138" s="71"/>
      <c r="GT138" s="71"/>
      <c r="GU138" s="71"/>
      <c r="GV138" s="71"/>
      <c r="GW138" s="71"/>
      <c r="GX138" s="71"/>
      <c r="GY138" s="71"/>
      <c r="HB138" s="71"/>
      <c r="HC138" s="71"/>
      <c r="HD138" s="71"/>
      <c r="HE138" s="71"/>
      <c r="HF138" s="71"/>
      <c r="HG138" s="71"/>
      <c r="HX138" s="71"/>
      <c r="HZ138" s="71"/>
      <c r="IA138" s="71"/>
      <c r="IB138" s="71"/>
      <c r="IC138" s="71"/>
      <c r="ID138" s="71"/>
      <c r="IE138" s="71"/>
      <c r="IF138" s="71"/>
      <c r="JQ138" s="71"/>
      <c r="JR138" s="71"/>
      <c r="JS138" s="71"/>
      <c r="JT138" s="71"/>
      <c r="JU138" s="71"/>
      <c r="JV138" s="71"/>
    </row>
    <row r="139" spans="7:282" x14ac:dyDescent="0.2">
      <c r="G139" s="29"/>
      <c r="H139" s="29"/>
      <c r="J139" s="63"/>
      <c r="K139" s="29"/>
      <c r="FB139" s="71"/>
      <c r="FD139" s="71"/>
      <c r="FE139" s="71"/>
      <c r="FF139" s="71"/>
      <c r="FG139" s="71"/>
      <c r="FH139" s="71"/>
      <c r="FI139" s="71"/>
      <c r="FJ139" s="71"/>
      <c r="FM139" s="71"/>
      <c r="FN139" s="71"/>
      <c r="FO139" s="71"/>
      <c r="FP139" s="71"/>
      <c r="FQ139" s="71"/>
      <c r="FR139" s="71"/>
      <c r="FX139" s="71"/>
      <c r="GB139" s="71"/>
      <c r="GQ139" s="71"/>
      <c r="GS139" s="71"/>
      <c r="GT139" s="71"/>
      <c r="GU139" s="71"/>
      <c r="GV139" s="71"/>
      <c r="GW139" s="71"/>
      <c r="GX139" s="71"/>
      <c r="GY139" s="71"/>
      <c r="HB139" s="71"/>
      <c r="HC139" s="71"/>
      <c r="HD139" s="71"/>
      <c r="HE139" s="71"/>
      <c r="HF139" s="71"/>
      <c r="HG139" s="71"/>
      <c r="HX139" s="71"/>
      <c r="HZ139" s="71"/>
      <c r="IA139" s="71"/>
      <c r="IB139" s="71"/>
      <c r="IC139" s="71"/>
      <c r="ID139" s="71"/>
      <c r="IE139" s="71"/>
      <c r="IF139" s="71"/>
      <c r="JQ139" s="71"/>
      <c r="JR139" s="71"/>
      <c r="JS139" s="71"/>
      <c r="JT139" s="71"/>
      <c r="JU139" s="71"/>
      <c r="JV139" s="71"/>
    </row>
    <row r="140" spans="7:282" x14ac:dyDescent="0.2">
      <c r="FB140" s="71"/>
      <c r="FC140" s="71"/>
      <c r="FD140" s="71"/>
      <c r="FE140" s="71"/>
      <c r="FF140" s="71"/>
      <c r="FG140" s="71"/>
      <c r="FH140" s="71"/>
      <c r="FJ140" s="71"/>
      <c r="FM140" s="71"/>
      <c r="FN140" s="71"/>
      <c r="FO140" s="71"/>
      <c r="FP140" s="71"/>
      <c r="FR140" s="71"/>
      <c r="FX140" s="71"/>
      <c r="GB140" s="71"/>
      <c r="GQ140" s="71"/>
      <c r="GR140" s="71"/>
      <c r="GS140" s="71"/>
      <c r="GT140" s="71"/>
      <c r="GU140" s="71"/>
      <c r="GV140" s="71"/>
      <c r="GW140" s="71"/>
      <c r="GX140" s="71"/>
      <c r="GY140" s="71"/>
      <c r="HB140" s="71"/>
      <c r="HC140" s="71"/>
      <c r="HD140" s="71"/>
      <c r="HE140" s="71"/>
      <c r="HF140" s="71"/>
      <c r="HG140" s="71"/>
      <c r="HX140" s="71"/>
      <c r="HY140" s="71"/>
      <c r="HZ140" s="71"/>
      <c r="IA140" s="71"/>
      <c r="IB140" s="71"/>
      <c r="IC140" s="71"/>
      <c r="ID140" s="71"/>
      <c r="IE140" s="71"/>
      <c r="IF140" s="71"/>
      <c r="JQ140" s="71"/>
      <c r="JR140" s="71"/>
      <c r="JS140" s="71"/>
      <c r="JT140" s="71"/>
      <c r="JU140" s="71"/>
      <c r="JV140" s="71"/>
    </row>
    <row r="141" spans="7:282" x14ac:dyDescent="0.2">
      <c r="G141" s="29"/>
      <c r="H141" s="29"/>
      <c r="J141" s="63"/>
      <c r="K141" s="29"/>
      <c r="FB141" s="71"/>
      <c r="FC141" s="71"/>
      <c r="FD141" s="71"/>
      <c r="FE141" s="71"/>
      <c r="FF141" s="71"/>
      <c r="FG141" s="71"/>
      <c r="FH141" s="71"/>
      <c r="FI141" s="71"/>
      <c r="FJ141" s="71"/>
      <c r="FM141" s="71"/>
      <c r="FN141" s="71"/>
      <c r="FO141" s="71"/>
      <c r="FP141" s="71"/>
      <c r="FQ141" s="71"/>
      <c r="FR141" s="71"/>
      <c r="FX141" s="71"/>
      <c r="GB141" s="71"/>
      <c r="GQ141" s="71"/>
      <c r="GR141" s="71"/>
      <c r="GS141" s="71"/>
      <c r="GT141" s="71"/>
      <c r="GU141" s="71"/>
      <c r="GV141" s="71"/>
      <c r="GW141" s="71"/>
      <c r="GX141" s="71"/>
      <c r="GY141" s="71"/>
      <c r="HB141" s="71"/>
      <c r="HC141" s="71"/>
      <c r="HD141" s="71"/>
      <c r="HE141" s="71"/>
      <c r="HF141" s="71"/>
      <c r="HG141" s="71"/>
      <c r="HX141" s="71"/>
      <c r="HY141" s="71"/>
      <c r="HZ141" s="71"/>
      <c r="IA141" s="71"/>
      <c r="IB141" s="71"/>
      <c r="IC141" s="71"/>
      <c r="ID141" s="71"/>
      <c r="IE141" s="71"/>
      <c r="IF141" s="71"/>
      <c r="JQ141" s="71"/>
      <c r="JR141" s="71"/>
      <c r="JS141" s="71"/>
      <c r="JT141" s="71"/>
      <c r="JU141" s="71"/>
      <c r="JV141" s="71"/>
    </row>
    <row r="142" spans="7:282" x14ac:dyDescent="0.2">
      <c r="EM142" s="71"/>
      <c r="EQ142" s="71"/>
      <c r="ER142" s="71"/>
      <c r="EU142" s="71"/>
      <c r="EX142" s="71"/>
      <c r="FC142" s="71"/>
      <c r="FE142" s="71"/>
      <c r="FF142" s="71"/>
      <c r="FG142" s="71"/>
      <c r="FM142" s="71"/>
      <c r="FN142" s="71"/>
      <c r="FO142" s="71"/>
      <c r="FX142" s="71"/>
      <c r="GB142" s="71"/>
      <c r="GF142" s="71"/>
      <c r="GG142" s="71"/>
      <c r="GJ142" s="71"/>
      <c r="GM142" s="71"/>
      <c r="GN142" s="71"/>
      <c r="GQ142" s="71"/>
      <c r="GR142" s="71"/>
      <c r="GT142" s="71"/>
      <c r="GU142" s="71"/>
      <c r="GV142" s="71"/>
      <c r="HB142" s="71"/>
      <c r="HC142" s="71"/>
      <c r="HD142" s="71"/>
      <c r="HM142" s="71"/>
      <c r="HN142" s="71"/>
      <c r="HQ142" s="71"/>
      <c r="HT142" s="71"/>
      <c r="HX142" s="71"/>
      <c r="HY142" s="71"/>
      <c r="IA142" s="71"/>
      <c r="IB142" s="71"/>
      <c r="IC142" s="71"/>
      <c r="JA142" s="71"/>
      <c r="JB142" s="71"/>
      <c r="JC142" s="71"/>
      <c r="JD142" s="71"/>
      <c r="JE142" s="71"/>
      <c r="JF142" s="71"/>
      <c r="JQ142" s="71"/>
      <c r="JR142" s="71"/>
      <c r="JS142" s="71"/>
    </row>
    <row r="143" spans="7:282" x14ac:dyDescent="0.2">
      <c r="G143" s="29"/>
      <c r="H143" s="29"/>
      <c r="J143" s="63"/>
      <c r="K143" s="29"/>
      <c r="EM143" s="71"/>
      <c r="EQ143" s="71"/>
      <c r="ER143" s="71"/>
      <c r="EU143" s="71"/>
      <c r="EV143" s="71"/>
      <c r="EW143" s="71"/>
      <c r="EX143" s="71"/>
      <c r="FB143" s="71"/>
      <c r="FC143" s="71"/>
      <c r="FD143" s="71"/>
      <c r="FE143" s="71"/>
      <c r="FF143" s="71"/>
      <c r="FG143" s="71"/>
      <c r="FH143" s="71"/>
      <c r="FI143" s="71"/>
      <c r="FJ143" s="71"/>
      <c r="FM143" s="71"/>
      <c r="FN143" s="71"/>
      <c r="FO143" s="71"/>
      <c r="FP143" s="71"/>
      <c r="FQ143" s="71"/>
      <c r="FR143" s="71"/>
      <c r="FX143" s="71"/>
      <c r="GB143" s="71"/>
      <c r="GF143" s="71"/>
      <c r="GG143" s="71"/>
      <c r="GJ143" s="71"/>
      <c r="GK143" s="71"/>
      <c r="GL143" s="71"/>
      <c r="GN143" s="71"/>
      <c r="GQ143" s="71"/>
      <c r="GR143" s="71"/>
      <c r="GS143" s="71"/>
      <c r="GT143" s="71"/>
      <c r="GU143" s="71"/>
      <c r="GV143" s="71"/>
      <c r="GW143" s="71"/>
      <c r="GX143" s="71"/>
      <c r="GY143" s="71"/>
      <c r="HB143" s="71"/>
      <c r="HC143" s="71"/>
      <c r="HD143" s="71"/>
      <c r="HE143" s="71"/>
      <c r="HF143" s="71"/>
      <c r="HG143" s="71"/>
      <c r="HM143" s="71"/>
      <c r="HN143" s="71"/>
      <c r="HQ143" s="71"/>
      <c r="HR143" s="71"/>
      <c r="HS143" s="71"/>
      <c r="HT143" s="71"/>
      <c r="HX143" s="71"/>
      <c r="HY143" s="71"/>
      <c r="HZ143" s="71"/>
      <c r="IA143" s="71"/>
      <c r="IB143" s="71"/>
      <c r="IC143" s="71"/>
      <c r="ID143" s="71"/>
      <c r="IE143" s="71"/>
      <c r="IF143" s="71"/>
      <c r="JA143" s="71"/>
      <c r="JB143" s="71"/>
      <c r="JC143" s="71"/>
      <c r="JD143" s="71"/>
      <c r="JE143" s="71"/>
      <c r="JF143" s="71"/>
      <c r="JQ143" s="71"/>
      <c r="JR143" s="71"/>
      <c r="JS143" s="71"/>
      <c r="JT143" s="71"/>
      <c r="JU143" s="71"/>
      <c r="JV143" s="71"/>
    </row>
    <row r="144" spans="7:282" x14ac:dyDescent="0.2">
      <c r="G144" s="29"/>
      <c r="H144" s="29"/>
      <c r="J144" s="63"/>
      <c r="K144" s="29"/>
      <c r="FB144" s="71"/>
      <c r="FC144" s="71"/>
      <c r="FG144" s="71"/>
      <c r="FJ144" s="71"/>
      <c r="FO144" s="71"/>
      <c r="FR144" s="71"/>
      <c r="FY144" s="71"/>
      <c r="GC144" s="71"/>
      <c r="GG144" s="71"/>
      <c r="GK144" s="71"/>
      <c r="GQ144" s="71"/>
      <c r="GR144" s="71"/>
      <c r="HN144" s="71"/>
      <c r="HR144" s="71"/>
      <c r="HX144" s="71"/>
      <c r="HY144" s="71"/>
      <c r="JA144" s="71"/>
      <c r="JB144" s="71"/>
      <c r="JC144" s="71"/>
      <c r="JD144" s="71"/>
      <c r="JE144" s="71"/>
      <c r="JF144" s="71"/>
    </row>
    <row r="145" spans="7:282" x14ac:dyDescent="0.2">
      <c r="G145" s="29"/>
      <c r="H145" s="29"/>
      <c r="J145" s="63"/>
      <c r="K145" s="29"/>
      <c r="CZ145" s="71"/>
      <c r="EM145" s="71"/>
      <c r="EQ145" s="71"/>
      <c r="ER145" s="71"/>
      <c r="EU145" s="71"/>
      <c r="EV145" s="71"/>
      <c r="EW145" s="71"/>
      <c r="EX145" s="71"/>
      <c r="EY145" s="71"/>
      <c r="FB145" s="71"/>
      <c r="FC145" s="71"/>
      <c r="FD145" s="71"/>
      <c r="FE145" s="71"/>
      <c r="FF145" s="71"/>
      <c r="FG145" s="71"/>
      <c r="FH145" s="71"/>
      <c r="FI145" s="71"/>
      <c r="FJ145" s="71"/>
      <c r="FM145" s="71"/>
      <c r="FN145" s="71"/>
      <c r="FO145" s="71"/>
      <c r="FP145" s="71"/>
      <c r="FQ145" s="71"/>
      <c r="FR145" s="71"/>
      <c r="FX145" s="71"/>
      <c r="GB145" s="71"/>
      <c r="GF145" s="71"/>
      <c r="GG145" s="71"/>
      <c r="GJ145" s="71"/>
      <c r="GK145" s="71"/>
      <c r="GL145" s="71"/>
      <c r="GM145" s="71"/>
      <c r="GQ145" s="71"/>
      <c r="GR145" s="71"/>
      <c r="GT145" s="71"/>
      <c r="GU145" s="71"/>
      <c r="GV145" s="71"/>
      <c r="GX145" s="71"/>
      <c r="HB145" s="71"/>
      <c r="HC145" s="71"/>
      <c r="HD145" s="71"/>
      <c r="HF145" s="71"/>
      <c r="HM145" s="71"/>
      <c r="HN145" s="71"/>
      <c r="HQ145" s="71"/>
      <c r="HR145" s="71"/>
      <c r="HS145" s="71"/>
      <c r="HT145" s="71"/>
      <c r="HU145" s="71"/>
      <c r="HX145" s="71"/>
      <c r="HY145" s="71"/>
      <c r="IA145" s="71"/>
      <c r="IB145" s="71"/>
      <c r="IC145" s="71"/>
      <c r="IE145" s="71"/>
      <c r="JA145" s="71"/>
      <c r="JB145" s="71"/>
      <c r="JC145" s="71"/>
      <c r="JD145" s="71"/>
      <c r="JE145" s="71"/>
      <c r="JF145" s="71"/>
      <c r="JQ145" s="71"/>
      <c r="JR145" s="71"/>
      <c r="JS145" s="71"/>
      <c r="JU145" s="71"/>
    </row>
    <row r="146" spans="7:282" x14ac:dyDescent="0.2">
      <c r="EM146" s="71"/>
      <c r="EQ146" s="71"/>
      <c r="ER146" s="71"/>
      <c r="EU146" s="71"/>
      <c r="EV146" s="71"/>
      <c r="EW146" s="71"/>
      <c r="EX146" s="71"/>
      <c r="FB146" s="71"/>
      <c r="FC146" s="71"/>
      <c r="FD146" s="71"/>
      <c r="FE146" s="71"/>
      <c r="FF146" s="71"/>
      <c r="FG146" s="71"/>
      <c r="FH146" s="71"/>
      <c r="FI146" s="71"/>
      <c r="FJ146" s="71"/>
      <c r="FM146" s="71"/>
      <c r="FN146" s="71"/>
      <c r="FO146" s="71"/>
      <c r="FP146" s="71"/>
      <c r="FQ146" s="71"/>
      <c r="FR146" s="71"/>
      <c r="FX146" s="71"/>
      <c r="GB146" s="71"/>
      <c r="GF146" s="71"/>
      <c r="GG146" s="71"/>
      <c r="GJ146" s="71"/>
      <c r="GK146" s="71"/>
      <c r="GL146" s="71"/>
      <c r="GN146" s="71"/>
      <c r="GQ146" s="71"/>
      <c r="GR146" s="71"/>
      <c r="GS146" s="71"/>
      <c r="GT146" s="71"/>
      <c r="GU146" s="71"/>
      <c r="GV146" s="71"/>
      <c r="GW146" s="71"/>
      <c r="GX146" s="71"/>
      <c r="GY146" s="71"/>
      <c r="HB146" s="71"/>
      <c r="HC146" s="71"/>
      <c r="HD146" s="71"/>
      <c r="HE146" s="71"/>
      <c r="HF146" s="71"/>
      <c r="HG146" s="71"/>
      <c r="HM146" s="71"/>
      <c r="HN146" s="71"/>
      <c r="HQ146" s="71"/>
      <c r="HR146" s="71"/>
      <c r="HS146" s="71"/>
      <c r="HT146" s="71"/>
      <c r="HX146" s="71"/>
      <c r="HY146" s="71"/>
      <c r="HZ146" s="71"/>
      <c r="IA146" s="71"/>
      <c r="IB146" s="71"/>
      <c r="IC146" s="71"/>
      <c r="ID146" s="71"/>
      <c r="IE146" s="71"/>
      <c r="IF146" s="71"/>
      <c r="JA146" s="71"/>
      <c r="JB146" s="71"/>
      <c r="JC146" s="71"/>
      <c r="JD146" s="71"/>
      <c r="JE146" s="71"/>
      <c r="JF146" s="71"/>
      <c r="JQ146" s="71"/>
      <c r="JR146" s="71"/>
      <c r="JS146" s="71"/>
      <c r="JT146" s="71"/>
      <c r="JU146" s="71"/>
      <c r="JV146" s="71"/>
    </row>
    <row r="147" spans="7:282" x14ac:dyDescent="0.2">
      <c r="BF147" s="71"/>
      <c r="DS147" s="71"/>
      <c r="DT147" s="71"/>
      <c r="DU147" s="71"/>
      <c r="DV147" s="71"/>
      <c r="DW147" s="71"/>
      <c r="EA147" s="71"/>
      <c r="EC147" s="71"/>
      <c r="FG147" s="71"/>
      <c r="FI147" s="71"/>
      <c r="FK147" s="71"/>
      <c r="FL147" s="71"/>
      <c r="FO147" s="71"/>
      <c r="FQ147" s="71"/>
      <c r="FX147" s="71"/>
      <c r="GB147" s="71"/>
      <c r="GF147" s="71"/>
      <c r="GJ147" s="71"/>
      <c r="GM147" s="71"/>
      <c r="GT147" s="71"/>
      <c r="GU147" s="71"/>
      <c r="GV147" s="71"/>
      <c r="GX147" s="71"/>
      <c r="GZ147" s="71"/>
      <c r="HB147" s="71"/>
      <c r="HC147" s="71"/>
      <c r="HD147" s="71"/>
      <c r="HF147" s="71"/>
      <c r="HM147" s="71"/>
      <c r="HQ147" s="71"/>
      <c r="HT147" s="71"/>
      <c r="IC147" s="71"/>
      <c r="IE147" s="71"/>
      <c r="IG147" s="71"/>
      <c r="JS147" s="71"/>
      <c r="JU147" s="71"/>
    </row>
    <row r="148" spans="7:282" x14ac:dyDescent="0.2">
      <c r="EU148" s="71"/>
      <c r="FE148" s="71"/>
      <c r="FF148" s="71"/>
      <c r="FG148" s="71"/>
      <c r="FM148" s="71"/>
      <c r="FN148" s="71"/>
      <c r="FO148" s="71"/>
      <c r="FX148" s="71"/>
      <c r="GB148" s="71"/>
      <c r="GJ148" s="71"/>
      <c r="GM148" s="71"/>
      <c r="GV148" s="71"/>
      <c r="HB148" s="71"/>
      <c r="HC148" s="71"/>
      <c r="HD148" s="71"/>
      <c r="HQ148" s="71"/>
      <c r="HT148" s="71"/>
      <c r="IC148" s="71"/>
      <c r="JQ148" s="71"/>
      <c r="JR148" s="71"/>
      <c r="JS148" s="71"/>
    </row>
    <row r="149" spans="7:282" x14ac:dyDescent="0.2">
      <c r="EM149" s="71"/>
      <c r="EQ149" s="71"/>
      <c r="EU149" s="71"/>
      <c r="EX149" s="71"/>
      <c r="FB149" s="71"/>
      <c r="FC149" s="71"/>
      <c r="FD149" s="71"/>
      <c r="FE149" s="71"/>
      <c r="FF149" s="71"/>
      <c r="FG149" s="71"/>
      <c r="FH149" s="71"/>
      <c r="FI149" s="71"/>
      <c r="FJ149" s="71"/>
      <c r="FM149" s="71"/>
      <c r="FN149" s="71"/>
      <c r="FO149" s="71"/>
      <c r="FP149" s="71"/>
      <c r="FQ149" s="71"/>
      <c r="FR149" s="71"/>
      <c r="FX149" s="71"/>
      <c r="GB149" s="71"/>
      <c r="GF149" s="71"/>
      <c r="GG149" s="71"/>
      <c r="GJ149" s="71"/>
      <c r="GL149" s="71"/>
      <c r="GM149" s="71"/>
      <c r="GP149" s="71"/>
      <c r="GQ149" s="71"/>
      <c r="GR149" s="71"/>
      <c r="GT149" s="71"/>
      <c r="GU149" s="71"/>
      <c r="GV149" s="71"/>
      <c r="GX149" s="71"/>
      <c r="HB149" s="71"/>
      <c r="HC149" s="71"/>
      <c r="HD149" s="71"/>
      <c r="HF149" s="71"/>
      <c r="HM149" s="71"/>
      <c r="HN149" s="71"/>
      <c r="HQ149" s="71"/>
      <c r="HS149" s="71"/>
      <c r="HT149" s="71"/>
      <c r="HW149" s="71"/>
      <c r="HX149" s="71"/>
      <c r="HY149" s="71"/>
      <c r="IA149" s="71"/>
      <c r="IB149" s="71"/>
      <c r="IC149" s="71"/>
      <c r="IE149" s="71"/>
      <c r="JQ149" s="71"/>
      <c r="JR149" s="71"/>
      <c r="JS149" s="71"/>
      <c r="JU149" s="71"/>
    </row>
    <row r="150" spans="7:282" x14ac:dyDescent="0.2">
      <c r="EM150" s="71"/>
      <c r="EQ150" s="71"/>
      <c r="EU150" s="71"/>
      <c r="EX150" s="71"/>
      <c r="FC150" s="71"/>
      <c r="FD150" s="71"/>
      <c r="FE150" s="71"/>
      <c r="FF150" s="71"/>
      <c r="FG150" s="71"/>
      <c r="FH150" s="71"/>
      <c r="FI150" s="71"/>
      <c r="FJ150" s="71"/>
      <c r="FM150" s="71"/>
      <c r="FN150" s="71"/>
      <c r="FO150" s="71"/>
      <c r="FP150" s="71"/>
      <c r="FQ150" s="71"/>
      <c r="FR150" s="71"/>
      <c r="FX150" s="71"/>
      <c r="GB150" s="71"/>
      <c r="GF150" s="71"/>
      <c r="GJ150" s="71"/>
      <c r="GL150" s="71"/>
      <c r="GM150" s="71"/>
      <c r="GN150" s="71"/>
      <c r="GP150" s="71"/>
      <c r="GQ150" s="71"/>
      <c r="GR150" s="71"/>
      <c r="GT150" s="71"/>
      <c r="GU150" s="71"/>
      <c r="GV150" s="71"/>
      <c r="GX150" s="71"/>
      <c r="HB150" s="71"/>
      <c r="HC150" s="71"/>
      <c r="HD150" s="71"/>
      <c r="HF150" s="71"/>
      <c r="HM150" s="71"/>
      <c r="HQ150" s="71"/>
      <c r="HS150" s="71"/>
      <c r="HT150" s="71"/>
      <c r="HW150" s="71"/>
      <c r="HX150" s="71"/>
      <c r="HY150" s="71"/>
      <c r="IA150" s="71"/>
      <c r="IB150" s="71"/>
      <c r="IC150" s="71"/>
      <c r="IE150" s="71"/>
      <c r="JQ150" s="71"/>
      <c r="JR150" s="71"/>
      <c r="JS150" s="71"/>
      <c r="JU150" s="71"/>
    </row>
    <row r="151" spans="7:282" x14ac:dyDescent="0.2">
      <c r="EM151" s="71"/>
      <c r="EN151" s="71"/>
      <c r="EQ151" s="71"/>
      <c r="ER151" s="71"/>
      <c r="EV151" s="71"/>
      <c r="EW151" s="71"/>
      <c r="FB151" s="71"/>
      <c r="FF151" s="71"/>
      <c r="FJ151" s="71"/>
      <c r="FN151" s="71"/>
      <c r="FR151" s="71"/>
      <c r="FX151" s="71"/>
      <c r="FY151" s="71"/>
      <c r="GB151" s="71"/>
      <c r="GC151" s="71"/>
      <c r="GF151" s="71"/>
      <c r="GG151" s="71"/>
      <c r="GK151" s="71"/>
      <c r="GL151" s="71"/>
      <c r="GN151" s="71"/>
      <c r="GP151" s="71"/>
      <c r="GQ151" s="71"/>
      <c r="HG151" s="71"/>
      <c r="HM151" s="71"/>
      <c r="HN151" s="71"/>
      <c r="HR151" s="71"/>
      <c r="HS151" s="71"/>
      <c r="HW151" s="71"/>
      <c r="HX151" s="71"/>
      <c r="JV151" s="71"/>
    </row>
    <row r="152" spans="7:282" x14ac:dyDescent="0.2">
      <c r="G152" s="29"/>
      <c r="H152" s="29"/>
      <c r="J152" s="63"/>
      <c r="K152" s="29"/>
      <c r="EM152" s="71"/>
      <c r="EN152" s="71"/>
      <c r="EQ152" s="71"/>
      <c r="ER152" s="71"/>
      <c r="EV152" s="71"/>
      <c r="EW152" s="71"/>
      <c r="FB152" s="71"/>
      <c r="FE152" s="71"/>
      <c r="FF152" s="71"/>
      <c r="FG152" s="71"/>
      <c r="FJ152" s="71"/>
      <c r="FM152" s="71"/>
      <c r="FN152" s="71"/>
      <c r="FO152" s="71"/>
      <c r="FR152" s="71"/>
      <c r="FX152" s="71"/>
      <c r="FY152" s="71"/>
      <c r="GB152" s="71"/>
      <c r="GC152" s="71"/>
      <c r="GF152" s="71"/>
      <c r="GG152" s="71"/>
      <c r="GK152" s="71"/>
      <c r="GL152" s="71"/>
      <c r="GN152" s="71"/>
      <c r="GP152" s="71"/>
      <c r="GQ152" s="71"/>
      <c r="GU152" s="71"/>
      <c r="HG152" s="71"/>
      <c r="HM152" s="71"/>
      <c r="HN152" s="71"/>
      <c r="HR152" s="71"/>
      <c r="HS152" s="71"/>
      <c r="HW152" s="71"/>
      <c r="HX152" s="71"/>
      <c r="IB152" s="71"/>
      <c r="JV152" s="71"/>
    </row>
    <row r="153" spans="7:282" x14ac:dyDescent="0.2">
      <c r="G153" s="29"/>
      <c r="H153" s="29"/>
      <c r="J153" s="63"/>
      <c r="K153" s="29"/>
      <c r="FD153" s="71"/>
      <c r="FE153" s="71"/>
      <c r="FF153" s="71"/>
      <c r="FG153" s="71"/>
      <c r="FH153" s="71"/>
      <c r="FI153" s="71"/>
      <c r="FJ153" s="71"/>
      <c r="FM153" s="71"/>
      <c r="FN153" s="71"/>
      <c r="FO153" s="71"/>
      <c r="FP153" s="71"/>
      <c r="FQ153" s="71"/>
      <c r="FR153" s="71"/>
      <c r="FX153" s="71"/>
      <c r="FY153" s="71"/>
      <c r="GB153" s="71"/>
      <c r="GC153" s="71"/>
      <c r="GS153" s="71"/>
      <c r="GT153" s="71"/>
      <c r="GU153" s="71"/>
      <c r="GV153" s="71"/>
      <c r="GW153" s="71"/>
      <c r="GX153" s="71"/>
      <c r="GY153" s="71"/>
      <c r="HB153" s="71"/>
      <c r="HC153" s="71"/>
      <c r="HD153" s="71"/>
      <c r="HE153" s="71"/>
      <c r="HF153" s="71"/>
      <c r="HG153" s="71"/>
      <c r="HZ153" s="71"/>
      <c r="IA153" s="71"/>
      <c r="IB153" s="71"/>
      <c r="IC153" s="71"/>
      <c r="ID153" s="71"/>
      <c r="IE153" s="71"/>
      <c r="IF153" s="71"/>
      <c r="JQ153" s="71"/>
      <c r="JR153" s="71"/>
      <c r="JS153" s="71"/>
      <c r="JT153" s="71"/>
      <c r="JU153" s="71"/>
      <c r="JV153" s="71"/>
    </row>
    <row r="154" spans="7:282" x14ac:dyDescent="0.2">
      <c r="G154" s="29"/>
      <c r="H154" s="29"/>
      <c r="J154" s="29"/>
      <c r="K154" s="29"/>
      <c r="FD154" s="71"/>
      <c r="FE154" s="71"/>
      <c r="FF154" s="71"/>
      <c r="FG154" s="71"/>
      <c r="FH154" s="71"/>
      <c r="FI154" s="71"/>
      <c r="FJ154" s="71"/>
      <c r="FM154" s="71"/>
      <c r="FN154" s="71"/>
      <c r="FO154" s="71"/>
      <c r="FP154" s="71"/>
      <c r="FQ154" s="71"/>
      <c r="FR154" s="71"/>
      <c r="FX154" s="71"/>
      <c r="FY154" s="71"/>
      <c r="GB154" s="71"/>
      <c r="GC154" s="71"/>
      <c r="GS154" s="71"/>
      <c r="GT154" s="71"/>
      <c r="GU154" s="71"/>
      <c r="GV154" s="71"/>
      <c r="GW154" s="71"/>
      <c r="GX154" s="71"/>
      <c r="GY154" s="71"/>
      <c r="HB154" s="71"/>
      <c r="HC154" s="71"/>
      <c r="HD154" s="71"/>
      <c r="HE154" s="71"/>
      <c r="HF154" s="71"/>
      <c r="HG154" s="71"/>
      <c r="HZ154" s="71"/>
      <c r="IA154" s="71"/>
      <c r="IB154" s="71"/>
      <c r="IC154" s="71"/>
      <c r="ID154" s="71"/>
      <c r="IE154" s="71"/>
      <c r="IF154" s="71"/>
      <c r="JQ154" s="71"/>
      <c r="JR154" s="71"/>
      <c r="JS154" s="71"/>
      <c r="JT154" s="71"/>
      <c r="JU154" s="71"/>
      <c r="JV154" s="71"/>
    </row>
    <row r="155" spans="7:282" x14ac:dyDescent="0.2">
      <c r="G155" s="29"/>
      <c r="H155" s="29"/>
      <c r="J155" s="29"/>
      <c r="K155" s="29"/>
      <c r="EM155" s="71"/>
      <c r="EQ155" s="71"/>
      <c r="EU155" s="71"/>
      <c r="EX155" s="71"/>
      <c r="FB155" s="71"/>
      <c r="FC155" s="71"/>
      <c r="FD155" s="71"/>
      <c r="FE155" s="71"/>
      <c r="FF155" s="71"/>
      <c r="FG155" s="71"/>
      <c r="FH155" s="71"/>
      <c r="FI155" s="71"/>
      <c r="FJ155" s="71"/>
      <c r="FM155" s="71"/>
      <c r="FN155" s="71"/>
      <c r="FO155" s="71"/>
      <c r="FP155" s="71"/>
      <c r="FQ155" s="71"/>
      <c r="FR155" s="71"/>
      <c r="FX155" s="71"/>
      <c r="GB155" s="71"/>
      <c r="GF155" s="71"/>
      <c r="GG155" s="71"/>
      <c r="GJ155" s="71"/>
      <c r="GL155" s="71"/>
      <c r="GM155" s="71"/>
      <c r="GP155" s="71"/>
      <c r="GQ155" s="71"/>
      <c r="GR155" s="71"/>
      <c r="GT155" s="71"/>
      <c r="GU155" s="71"/>
      <c r="GV155" s="71"/>
      <c r="GX155" s="71"/>
      <c r="HB155" s="71"/>
      <c r="HC155" s="71"/>
      <c r="HD155" s="71"/>
      <c r="HF155" s="71"/>
      <c r="HM155" s="71"/>
      <c r="HN155" s="71"/>
      <c r="HQ155" s="71"/>
      <c r="HS155" s="71"/>
      <c r="HT155" s="71"/>
      <c r="HW155" s="71"/>
      <c r="HX155" s="71"/>
      <c r="HY155" s="71"/>
      <c r="IA155" s="71"/>
      <c r="IB155" s="71"/>
      <c r="IC155" s="71"/>
      <c r="IE155" s="71"/>
      <c r="JQ155" s="71"/>
      <c r="JR155" s="71"/>
      <c r="JS155" s="71"/>
      <c r="JU155" s="71"/>
    </row>
    <row r="156" spans="7:282" x14ac:dyDescent="0.2">
      <c r="G156" s="29"/>
      <c r="H156" s="29"/>
      <c r="J156" s="63"/>
      <c r="K156" s="29"/>
      <c r="EM156" s="71"/>
      <c r="EQ156" s="71"/>
      <c r="EU156" s="71"/>
      <c r="EX156" s="71"/>
      <c r="FC156" s="71"/>
      <c r="FD156" s="71"/>
      <c r="FE156" s="71"/>
      <c r="FF156" s="71"/>
      <c r="FG156" s="71"/>
      <c r="FH156" s="71"/>
      <c r="FI156" s="71"/>
      <c r="FJ156" s="71"/>
      <c r="FM156" s="71"/>
      <c r="FN156" s="71"/>
      <c r="FO156" s="71"/>
      <c r="FP156" s="71"/>
      <c r="FQ156" s="71"/>
      <c r="FR156" s="71"/>
      <c r="FX156" s="71"/>
      <c r="GB156" s="71"/>
      <c r="GF156" s="71"/>
      <c r="GJ156" s="71"/>
      <c r="GL156" s="71"/>
      <c r="GM156" s="71"/>
      <c r="GN156" s="71"/>
      <c r="GP156" s="71"/>
      <c r="GQ156" s="71"/>
      <c r="GR156" s="71"/>
      <c r="GT156" s="71"/>
      <c r="GU156" s="71"/>
      <c r="GV156" s="71"/>
      <c r="GX156" s="71"/>
      <c r="HB156" s="71"/>
      <c r="HC156" s="71"/>
      <c r="HD156" s="71"/>
      <c r="HF156" s="71"/>
      <c r="HM156" s="71"/>
      <c r="HQ156" s="71"/>
      <c r="HS156" s="71"/>
      <c r="HT156" s="71"/>
      <c r="HW156" s="71"/>
      <c r="HX156" s="71"/>
      <c r="HY156" s="71"/>
      <c r="IA156" s="71"/>
      <c r="IB156" s="71"/>
      <c r="IC156" s="71"/>
      <c r="IE156" s="71"/>
      <c r="JQ156" s="71"/>
      <c r="JR156" s="71"/>
      <c r="JS156" s="71"/>
      <c r="JU156" s="71"/>
    </row>
    <row r="157" spans="7:282" x14ac:dyDescent="0.2">
      <c r="G157" s="29"/>
      <c r="H157" s="29"/>
      <c r="J157" s="63"/>
      <c r="K157" s="29"/>
      <c r="EM157" s="71"/>
      <c r="EQ157" s="71"/>
      <c r="EU157" s="71"/>
      <c r="EX157" s="71"/>
      <c r="FC157" s="71"/>
      <c r="FE157" s="71"/>
      <c r="FF157" s="71"/>
      <c r="FG157" s="71"/>
      <c r="FM157" s="71"/>
      <c r="FN157" s="71"/>
      <c r="FO157" s="71"/>
      <c r="FX157" s="71"/>
      <c r="FY157" s="71"/>
      <c r="GB157" s="71"/>
      <c r="GC157" s="71"/>
      <c r="GF157" s="71"/>
      <c r="GG157" s="71"/>
      <c r="GJ157" s="71"/>
      <c r="GM157" s="71"/>
      <c r="GN157" s="71"/>
      <c r="GQ157" s="71"/>
      <c r="GR157" s="71"/>
      <c r="GU157" s="71"/>
      <c r="GX157" s="71"/>
      <c r="HB157" s="71"/>
      <c r="HC157" s="71"/>
      <c r="HD157" s="71"/>
      <c r="HF157" s="71"/>
      <c r="HM157" s="71"/>
      <c r="HN157" s="71"/>
      <c r="HQ157" s="71"/>
      <c r="HT157" s="71"/>
      <c r="HX157" s="71"/>
      <c r="HY157" s="71"/>
      <c r="IB157" s="71"/>
      <c r="IE157" s="71"/>
      <c r="JA157" s="71"/>
      <c r="JB157" s="71"/>
      <c r="JC157" s="71"/>
      <c r="JD157" s="71"/>
      <c r="JE157" s="71"/>
      <c r="JF157" s="71"/>
      <c r="JQ157" s="71"/>
      <c r="JR157" s="71"/>
      <c r="JS157" s="71"/>
      <c r="JU157" s="71"/>
    </row>
    <row r="158" spans="7:282" x14ac:dyDescent="0.2">
      <c r="G158" s="29"/>
      <c r="H158" s="29"/>
      <c r="J158" s="63"/>
      <c r="K158" s="29"/>
      <c r="CZ158" s="71"/>
      <c r="EM158" s="71"/>
      <c r="EQ158" s="71"/>
      <c r="ER158" s="71"/>
      <c r="EU158" s="71"/>
      <c r="EV158" s="71"/>
      <c r="EW158" s="71"/>
      <c r="EX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M158" s="71"/>
      <c r="FN158" s="71"/>
      <c r="FO158" s="71"/>
      <c r="FP158" s="71"/>
      <c r="FQ158" s="71"/>
      <c r="FR158" s="71"/>
      <c r="FX158" s="71"/>
      <c r="GB158" s="71"/>
      <c r="GF158" s="71"/>
      <c r="GG158" s="71"/>
      <c r="GJ158" s="71"/>
      <c r="GK158" s="71"/>
      <c r="GL158" s="71"/>
      <c r="GM158" s="71"/>
      <c r="GN158" s="71"/>
      <c r="GQ158" s="71"/>
      <c r="GR158" s="71"/>
      <c r="GS158" s="71"/>
      <c r="GT158" s="71"/>
      <c r="GU158" s="71"/>
      <c r="GV158" s="71"/>
      <c r="GW158" s="71"/>
      <c r="GX158" s="71"/>
      <c r="GY158" s="71"/>
      <c r="HB158" s="71"/>
      <c r="HC158" s="71"/>
      <c r="HD158" s="71"/>
      <c r="HE158" s="71"/>
      <c r="HF158" s="71"/>
      <c r="HG158" s="71"/>
      <c r="HM158" s="71"/>
      <c r="HN158" s="71"/>
      <c r="HQ158" s="71"/>
      <c r="HR158" s="71"/>
      <c r="HS158" s="71"/>
      <c r="HT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JA158" s="71"/>
      <c r="JB158" s="71"/>
      <c r="JC158" s="71"/>
      <c r="JD158" s="71"/>
      <c r="JE158" s="71"/>
      <c r="JF158" s="71"/>
      <c r="JQ158" s="71"/>
      <c r="JR158" s="71"/>
      <c r="JS158" s="71"/>
      <c r="JT158" s="71"/>
      <c r="JU158" s="71"/>
      <c r="JV158" s="71"/>
    </row>
    <row r="159" spans="7:282" x14ac:dyDescent="0.2">
      <c r="G159" s="29"/>
      <c r="H159" s="29"/>
      <c r="J159" s="63"/>
      <c r="K159" s="29"/>
      <c r="EN159" s="71"/>
      <c r="ER159" s="71"/>
      <c r="EV159" s="71"/>
      <c r="EW159" s="71"/>
      <c r="FB159" s="71"/>
      <c r="FH159" s="71"/>
      <c r="FI159" s="71"/>
      <c r="FJ159" s="71"/>
      <c r="FP159" s="71"/>
      <c r="FQ159" s="71"/>
      <c r="FR159" s="71"/>
      <c r="FX159" s="71"/>
      <c r="FY159" s="71"/>
      <c r="GB159" s="71"/>
      <c r="GC159" s="71"/>
      <c r="GF159" s="71"/>
      <c r="GG159" s="71"/>
      <c r="GK159" s="71"/>
      <c r="GN159" s="71"/>
      <c r="GQ159" s="71"/>
      <c r="GW159" s="71"/>
      <c r="GX159" s="71"/>
      <c r="GY159" s="71"/>
      <c r="HE159" s="71"/>
      <c r="HF159" s="71"/>
      <c r="HG159" s="71"/>
      <c r="HM159" s="71"/>
      <c r="HN159" s="71"/>
      <c r="HR159" s="71"/>
      <c r="HS159" s="71"/>
      <c r="HX159" s="71"/>
      <c r="ID159" s="71"/>
      <c r="IE159" s="71"/>
      <c r="IF159" s="71"/>
      <c r="JA159" s="71"/>
      <c r="JB159" s="71"/>
      <c r="JC159" s="71"/>
      <c r="JD159" s="71"/>
      <c r="JE159" s="71"/>
      <c r="JF159" s="71"/>
      <c r="JT159" s="71"/>
      <c r="JU159" s="71"/>
      <c r="JV159" s="71"/>
    </row>
    <row r="160" spans="7:282" x14ac:dyDescent="0.2">
      <c r="G160" s="29"/>
      <c r="H160" s="29"/>
      <c r="J160" s="63"/>
      <c r="K160" s="29"/>
      <c r="CZ160" s="71"/>
      <c r="EM160" s="71"/>
      <c r="EQ160" s="71"/>
      <c r="ER160" s="71"/>
      <c r="EU160" s="71"/>
      <c r="EV160" s="71"/>
      <c r="EW160" s="71"/>
      <c r="EX160" s="71"/>
      <c r="EY160" s="71"/>
      <c r="FB160" s="71"/>
      <c r="FC160" s="71"/>
      <c r="FD160" s="71"/>
      <c r="FE160" s="71"/>
      <c r="FF160" s="71"/>
      <c r="FG160" s="71"/>
      <c r="FH160" s="71"/>
      <c r="FI160" s="71"/>
      <c r="FJ160" s="71"/>
      <c r="FM160" s="71"/>
      <c r="FN160" s="71"/>
      <c r="FO160" s="71"/>
      <c r="FP160" s="71"/>
      <c r="FQ160" s="71"/>
      <c r="FR160" s="71"/>
      <c r="FX160" s="71"/>
      <c r="GB160" s="71"/>
      <c r="GF160" s="71"/>
      <c r="GG160" s="71"/>
      <c r="GJ160" s="71"/>
      <c r="GK160" s="71"/>
      <c r="GL160" s="71"/>
      <c r="GM160" s="71"/>
      <c r="GN160" s="71"/>
      <c r="GQ160" s="71"/>
      <c r="GR160" s="71"/>
      <c r="GS160" s="71"/>
      <c r="GT160" s="71"/>
      <c r="GU160" s="71"/>
      <c r="GV160" s="71"/>
      <c r="GW160" s="71"/>
      <c r="GX160" s="71"/>
      <c r="GY160" s="71"/>
      <c r="HB160" s="71"/>
      <c r="HC160" s="71"/>
      <c r="HD160" s="71"/>
      <c r="HE160" s="71"/>
      <c r="HF160" s="71"/>
      <c r="HG160" s="71"/>
      <c r="HM160" s="71"/>
      <c r="HN160" s="71"/>
      <c r="HQ160" s="71"/>
      <c r="HR160" s="71"/>
      <c r="HS160" s="71"/>
      <c r="HT160" s="71"/>
      <c r="HU160" s="71"/>
      <c r="HX160" s="71"/>
      <c r="HY160" s="71"/>
      <c r="HZ160" s="71"/>
      <c r="IA160" s="71"/>
      <c r="IB160" s="71"/>
      <c r="IC160" s="71"/>
      <c r="ID160" s="71"/>
      <c r="IE160" s="71"/>
      <c r="IF160" s="71"/>
      <c r="JA160" s="71"/>
      <c r="JB160" s="71"/>
      <c r="JC160" s="71"/>
      <c r="JD160" s="71"/>
      <c r="JE160" s="71"/>
      <c r="JF160" s="71"/>
      <c r="JQ160" s="71"/>
      <c r="JR160" s="71"/>
      <c r="JS160" s="71"/>
      <c r="JT160" s="71"/>
      <c r="JU160" s="71"/>
      <c r="JV160" s="71"/>
    </row>
    <row r="161" spans="7:283" x14ac:dyDescent="0.2">
      <c r="G161" s="29"/>
      <c r="H161" s="29"/>
      <c r="J161" s="63"/>
      <c r="K161" s="29"/>
      <c r="CZ161" s="71"/>
      <c r="EM161" s="71"/>
      <c r="EQ161" s="71"/>
      <c r="ER161" s="71"/>
      <c r="EU161" s="71"/>
      <c r="EV161" s="71"/>
      <c r="EW161" s="71"/>
      <c r="EX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M161" s="71"/>
      <c r="FN161" s="71"/>
      <c r="FO161" s="71"/>
      <c r="FP161" s="71"/>
      <c r="FQ161" s="71"/>
      <c r="FR161" s="71"/>
      <c r="FX161" s="71"/>
      <c r="GB161" s="71"/>
      <c r="GF161" s="71"/>
      <c r="GG161" s="71"/>
      <c r="GJ161" s="71"/>
      <c r="GK161" s="71"/>
      <c r="GL161" s="71"/>
      <c r="GM161" s="71"/>
      <c r="GN161" s="71"/>
      <c r="GQ161" s="71"/>
      <c r="GR161" s="71"/>
      <c r="GS161" s="71"/>
      <c r="GT161" s="71"/>
      <c r="GU161" s="71"/>
      <c r="GV161" s="71"/>
      <c r="GW161" s="71"/>
      <c r="GX161" s="71"/>
      <c r="GY161" s="71"/>
      <c r="HB161" s="71"/>
      <c r="HC161" s="71"/>
      <c r="HD161" s="71"/>
      <c r="HE161" s="71"/>
      <c r="HF161" s="71"/>
      <c r="HG161" s="71"/>
      <c r="HM161" s="71"/>
      <c r="HN161" s="71"/>
      <c r="HQ161" s="71"/>
      <c r="HR161" s="71"/>
      <c r="HS161" s="71"/>
      <c r="HT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JA161" s="71"/>
      <c r="JB161" s="71"/>
      <c r="JC161" s="71"/>
      <c r="JD161" s="71"/>
      <c r="JE161" s="71"/>
      <c r="JF161" s="71"/>
      <c r="JQ161" s="71"/>
      <c r="JR161" s="71"/>
      <c r="JS161" s="71"/>
      <c r="JT161" s="71"/>
      <c r="JU161" s="71"/>
      <c r="JV161" s="71"/>
    </row>
    <row r="162" spans="7:283" x14ac:dyDescent="0.2">
      <c r="G162" s="29"/>
      <c r="H162" s="29"/>
      <c r="J162" s="63"/>
      <c r="K162" s="29"/>
      <c r="BF162" s="71"/>
      <c r="DS162" s="71"/>
      <c r="DT162" s="71"/>
      <c r="DU162" s="71"/>
      <c r="DV162" s="71"/>
      <c r="DW162" s="71"/>
      <c r="FI162" s="71"/>
      <c r="FK162" s="71"/>
      <c r="FQ162" s="71"/>
      <c r="FX162" s="71"/>
      <c r="GB162" s="71"/>
      <c r="GF162" s="71"/>
      <c r="GG162" s="71"/>
      <c r="GJ162" s="71"/>
      <c r="GM162" s="71"/>
      <c r="GZ162" s="71"/>
      <c r="HM162" s="71"/>
      <c r="HN162" s="71"/>
      <c r="HQ162" s="71"/>
      <c r="HT162" s="71"/>
      <c r="IG162" s="71"/>
    </row>
    <row r="163" spans="7:283" x14ac:dyDescent="0.2">
      <c r="G163" s="29"/>
      <c r="H163" s="29"/>
      <c r="J163" s="63"/>
      <c r="K163" s="29"/>
      <c r="BF163" s="71"/>
      <c r="DS163" s="71"/>
      <c r="DT163" s="71"/>
      <c r="DU163" s="71"/>
      <c r="DV163" s="71"/>
      <c r="DW163" s="71"/>
      <c r="FI163" s="71"/>
      <c r="FK163" s="71"/>
      <c r="FQ163" s="71"/>
      <c r="FX163" s="71"/>
      <c r="GB163" s="71"/>
      <c r="GF163" s="71"/>
      <c r="GG163" s="71"/>
      <c r="GJ163" s="71"/>
      <c r="GM163" s="71"/>
      <c r="GZ163" s="71"/>
      <c r="HM163" s="71"/>
      <c r="HN163" s="71"/>
      <c r="HQ163" s="71"/>
      <c r="HT163" s="71"/>
      <c r="IG163" s="71"/>
    </row>
    <row r="164" spans="7:283" x14ac:dyDescent="0.2">
      <c r="FB164" s="71"/>
      <c r="FC164" s="71"/>
      <c r="FD164" s="71"/>
      <c r="FE164" s="71"/>
      <c r="FF164" s="71"/>
      <c r="FG164" s="71"/>
      <c r="FH164" s="71"/>
      <c r="FI164" s="71"/>
      <c r="FJ164" s="71"/>
      <c r="FM164" s="71"/>
      <c r="FN164" s="71"/>
      <c r="FO164" s="71"/>
      <c r="FP164" s="71"/>
      <c r="FQ164" s="71"/>
      <c r="FR164" s="71"/>
      <c r="FX164" s="71"/>
      <c r="GB164" s="71"/>
      <c r="GQ164" s="71"/>
      <c r="GR164" s="71"/>
      <c r="GS164" s="71"/>
      <c r="GT164" s="71"/>
      <c r="GU164" s="71"/>
      <c r="GV164" s="71"/>
      <c r="GW164" s="71"/>
      <c r="GX164" s="71"/>
      <c r="GY164" s="71"/>
      <c r="HB164" s="71"/>
      <c r="HC164" s="71"/>
      <c r="HD164" s="71"/>
      <c r="HE164" s="71"/>
      <c r="HF164" s="71"/>
      <c r="HG164" s="71"/>
      <c r="HX164" s="71"/>
      <c r="HY164" s="71"/>
      <c r="HZ164" s="71"/>
      <c r="IA164" s="71"/>
      <c r="IB164" s="71"/>
      <c r="IC164" s="71"/>
      <c r="ID164" s="71"/>
      <c r="IE164" s="71"/>
      <c r="IF164" s="71"/>
      <c r="JQ164" s="71"/>
      <c r="JR164" s="71"/>
      <c r="JS164" s="71"/>
      <c r="JT164" s="71"/>
      <c r="JU164" s="71"/>
      <c r="JV164" s="71"/>
    </row>
    <row r="165" spans="7:283" x14ac:dyDescent="0.2">
      <c r="FB165" s="71"/>
      <c r="FC165" s="71"/>
      <c r="FD165" s="71"/>
      <c r="FE165" s="71"/>
      <c r="FF165" s="71"/>
      <c r="FG165" s="71"/>
      <c r="FH165" s="71"/>
      <c r="FI165" s="71"/>
      <c r="FJ165" s="71"/>
      <c r="FM165" s="71"/>
      <c r="FN165" s="71"/>
      <c r="FO165" s="71"/>
      <c r="FP165" s="71"/>
      <c r="FQ165" s="71"/>
      <c r="FR165" s="71"/>
      <c r="FX165" s="71"/>
      <c r="GB165" s="71"/>
      <c r="GQ165" s="71"/>
      <c r="GR165" s="71"/>
      <c r="GS165" s="71"/>
      <c r="GT165" s="71"/>
      <c r="GU165" s="71"/>
      <c r="GV165" s="71"/>
      <c r="GW165" s="71"/>
      <c r="GX165" s="71"/>
      <c r="GY165" s="71"/>
      <c r="HB165" s="71"/>
      <c r="HC165" s="71"/>
      <c r="HD165" s="71"/>
      <c r="HE165" s="71"/>
      <c r="HF165" s="71"/>
      <c r="HG165" s="71"/>
      <c r="HX165" s="71"/>
      <c r="HY165" s="71"/>
      <c r="HZ165" s="71"/>
      <c r="IA165" s="71"/>
      <c r="IB165" s="71"/>
      <c r="IC165" s="71"/>
      <c r="ID165" s="71"/>
      <c r="IE165" s="71"/>
      <c r="IF165" s="71"/>
      <c r="JQ165" s="71"/>
      <c r="JR165" s="71"/>
      <c r="JS165" s="71"/>
      <c r="JT165" s="71"/>
      <c r="JU165" s="71"/>
      <c r="JV165" s="71"/>
    </row>
    <row r="166" spans="7:283" x14ac:dyDescent="0.2">
      <c r="EM166" s="71"/>
      <c r="EN166" s="71"/>
      <c r="EQ166" s="71"/>
      <c r="ER166" s="71"/>
      <c r="EV166" s="71"/>
      <c r="EW166" s="71"/>
      <c r="FB166" s="71"/>
      <c r="FE166" s="71"/>
      <c r="FF166" s="71"/>
      <c r="FG166" s="71"/>
      <c r="FM166" s="71"/>
      <c r="FN166" s="71"/>
      <c r="FO166" s="71"/>
      <c r="FX166" s="71"/>
      <c r="FY166" s="71"/>
      <c r="GB166" s="71"/>
      <c r="GC166" s="71"/>
      <c r="GF166" s="71"/>
      <c r="GG166" s="71"/>
      <c r="GK166" s="71"/>
      <c r="GL166" s="71"/>
      <c r="GN166" s="71"/>
      <c r="GP166" s="71"/>
      <c r="GQ166" s="71"/>
      <c r="HG166" s="71"/>
      <c r="HM166" s="71"/>
      <c r="HN166" s="71"/>
      <c r="HR166" s="71"/>
      <c r="HS166" s="71"/>
      <c r="HW166" s="71"/>
      <c r="HX166" s="71"/>
      <c r="JV166" s="71"/>
    </row>
    <row r="167" spans="7:283" x14ac:dyDescent="0.2">
      <c r="FX167" s="71"/>
      <c r="FY167" s="71"/>
      <c r="GB167" s="71"/>
      <c r="GC167" s="71"/>
    </row>
    <row r="168" spans="7:283" x14ac:dyDescent="0.2">
      <c r="G168" s="29"/>
      <c r="H168" s="29"/>
      <c r="J168" s="63"/>
      <c r="K168" s="29"/>
      <c r="EM168" s="71"/>
      <c r="EQ168" s="71"/>
      <c r="EU168" s="71"/>
      <c r="EX168" s="71"/>
      <c r="EY168" s="71"/>
      <c r="FC168" s="71"/>
      <c r="FE168" s="71"/>
      <c r="FF168" s="71"/>
      <c r="FG168" s="71"/>
      <c r="FI168" s="71"/>
      <c r="FM168" s="71"/>
      <c r="FN168" s="71"/>
      <c r="FO168" s="71"/>
      <c r="FQ168" s="71"/>
      <c r="FX168" s="71"/>
      <c r="GB168" s="71"/>
      <c r="GF168" s="71"/>
      <c r="GG168" s="71"/>
      <c r="GJ168" s="71"/>
      <c r="GM168" s="71"/>
      <c r="GN168" s="71"/>
      <c r="GP168" s="71"/>
      <c r="GQ168" s="71"/>
      <c r="GR168" s="71"/>
      <c r="GT168" s="71"/>
      <c r="GU168" s="71"/>
      <c r="GV168" s="71"/>
      <c r="GX168" s="71"/>
      <c r="HB168" s="71"/>
      <c r="HC168" s="71"/>
      <c r="HD168" s="71"/>
      <c r="HF168" s="71"/>
      <c r="HM168" s="71"/>
      <c r="HN168" s="71"/>
      <c r="HQ168" s="71"/>
      <c r="HT168" s="71"/>
      <c r="HU168" s="71"/>
      <c r="HW168" s="71"/>
      <c r="HX168" s="71"/>
      <c r="HY168" s="71"/>
      <c r="IA168" s="71"/>
      <c r="IB168" s="71"/>
      <c r="IC168" s="71"/>
      <c r="IE168" s="71"/>
      <c r="JQ168" s="71"/>
      <c r="JR168" s="71"/>
      <c r="JS168" s="71"/>
      <c r="JU168" s="71"/>
    </row>
    <row r="169" spans="7:283" x14ac:dyDescent="0.2">
      <c r="G169" s="29"/>
      <c r="H169" s="29"/>
      <c r="J169" s="63"/>
      <c r="K169" s="29"/>
      <c r="BF169" s="71"/>
      <c r="DT169" s="71"/>
      <c r="DU169" s="71"/>
      <c r="DW169" s="71"/>
      <c r="FD169" s="71"/>
      <c r="FE169" s="71"/>
      <c r="FF169" s="71"/>
      <c r="FG169" s="71"/>
      <c r="FH169" s="71"/>
      <c r="FI169" s="71"/>
      <c r="FJ169" s="71"/>
      <c r="FM169" s="71"/>
      <c r="FN169" s="71"/>
      <c r="FO169" s="71"/>
      <c r="FP169" s="71"/>
      <c r="FQ169" s="71"/>
      <c r="FR169" s="71"/>
      <c r="FS169" s="71"/>
      <c r="FX169" s="71"/>
      <c r="GB169" s="71"/>
      <c r="GJ169" s="71"/>
      <c r="GV169" s="71"/>
      <c r="GX169" s="71"/>
      <c r="GZ169" s="71"/>
      <c r="HB169" s="71"/>
      <c r="HC169" s="71"/>
      <c r="HD169" s="71"/>
      <c r="HF169" s="71"/>
      <c r="HQ169" s="71"/>
      <c r="IC169" s="71"/>
      <c r="IE169" s="71"/>
      <c r="IG169" s="71"/>
      <c r="JQ169" s="71"/>
      <c r="JR169" s="71"/>
      <c r="JS169" s="71"/>
      <c r="JU169" s="71"/>
      <c r="JW169" s="71"/>
    </row>
    <row r="170" spans="7:283" x14ac:dyDescent="0.2">
      <c r="FB170" s="71"/>
      <c r="FC170" s="71"/>
      <c r="FD170" s="71"/>
      <c r="FE170" s="71"/>
      <c r="FF170" s="71"/>
      <c r="FG170" s="71"/>
      <c r="FH170" s="71"/>
      <c r="FI170" s="71"/>
      <c r="FJ170" s="71"/>
      <c r="FM170" s="71"/>
      <c r="FN170" s="71"/>
      <c r="FO170" s="71"/>
      <c r="FP170" s="71"/>
      <c r="FQ170" s="71"/>
      <c r="FR170" s="71"/>
      <c r="FX170" s="71"/>
      <c r="GB170" s="71"/>
      <c r="GQ170" s="71"/>
      <c r="GR170" s="71"/>
      <c r="GS170" s="71"/>
      <c r="GT170" s="71"/>
      <c r="GU170" s="71"/>
      <c r="GV170" s="71"/>
      <c r="GW170" s="71"/>
      <c r="GX170" s="71"/>
      <c r="GY170" s="71"/>
      <c r="HB170" s="71"/>
      <c r="HC170" s="71"/>
      <c r="HD170" s="71"/>
      <c r="HE170" s="71"/>
      <c r="HF170" s="71"/>
      <c r="HG170" s="71"/>
      <c r="HX170" s="71"/>
      <c r="HY170" s="71"/>
      <c r="HZ170" s="71"/>
      <c r="IA170" s="71"/>
      <c r="IB170" s="71"/>
      <c r="IC170" s="71"/>
      <c r="ID170" s="71"/>
      <c r="IE170" s="71"/>
      <c r="IF170" s="71"/>
      <c r="JQ170" s="71"/>
      <c r="JR170" s="71"/>
      <c r="JS170" s="71"/>
      <c r="JT170" s="71"/>
      <c r="JU170" s="71"/>
      <c r="JV170" s="71"/>
    </row>
    <row r="171" spans="7:283" x14ac:dyDescent="0.2">
      <c r="FB171" s="71"/>
      <c r="FC171" s="71"/>
      <c r="FD171" s="71"/>
      <c r="FE171" s="71"/>
      <c r="FF171" s="71"/>
      <c r="FG171" s="71"/>
      <c r="FH171" s="71"/>
      <c r="FI171" s="71"/>
      <c r="FJ171" s="71"/>
      <c r="FM171" s="71"/>
      <c r="FN171" s="71"/>
      <c r="FO171" s="71"/>
      <c r="FP171" s="71"/>
      <c r="FQ171" s="71"/>
      <c r="FR171" s="71"/>
      <c r="FX171" s="71"/>
      <c r="GB171" s="71"/>
      <c r="GQ171" s="71"/>
      <c r="GR171" s="71"/>
      <c r="GS171" s="71"/>
      <c r="GT171" s="71"/>
      <c r="GU171" s="71"/>
      <c r="GV171" s="71"/>
      <c r="GW171" s="71"/>
      <c r="GX171" s="71"/>
      <c r="GY171" s="71"/>
      <c r="HB171" s="71"/>
      <c r="HC171" s="71"/>
      <c r="HD171" s="71"/>
      <c r="HE171" s="71"/>
      <c r="HF171" s="71"/>
      <c r="HG171" s="71"/>
      <c r="HX171" s="71"/>
      <c r="HY171" s="71"/>
      <c r="HZ171" s="71"/>
      <c r="IA171" s="71"/>
      <c r="IB171" s="71"/>
      <c r="IC171" s="71"/>
      <c r="ID171" s="71"/>
      <c r="IE171" s="71"/>
      <c r="IF171" s="71"/>
      <c r="JQ171" s="71"/>
      <c r="JR171" s="71"/>
      <c r="JS171" s="71"/>
      <c r="JT171" s="71"/>
      <c r="JU171" s="71"/>
      <c r="JV171" s="71"/>
    </row>
    <row r="172" spans="7:283" x14ac:dyDescent="0.2">
      <c r="EQ172" s="71"/>
      <c r="FI172" s="71"/>
      <c r="FQ172" s="71"/>
      <c r="FX172" s="71"/>
      <c r="GB172" s="71"/>
      <c r="GF172" s="71"/>
      <c r="GJ172" s="71"/>
      <c r="HF172" s="71"/>
      <c r="HM172" s="71"/>
      <c r="HQ172" s="71"/>
      <c r="JU172" s="71"/>
    </row>
    <row r="173" spans="7:283" x14ac:dyDescent="0.2">
      <c r="EQ173" s="71"/>
      <c r="FX173" s="71"/>
      <c r="FY173" s="71"/>
      <c r="GB173" s="71"/>
      <c r="GC173" s="71"/>
      <c r="GF173" s="71"/>
      <c r="GJ173" s="71"/>
      <c r="HM173" s="71"/>
      <c r="HQ173" s="71"/>
    </row>
    <row r="174" spans="7:283" x14ac:dyDescent="0.2">
      <c r="EM174" s="71"/>
      <c r="EN174" s="71"/>
      <c r="EQ174" s="71"/>
      <c r="ER174" s="71"/>
      <c r="EU174" s="71"/>
      <c r="EX174" s="71"/>
      <c r="FB174" s="71"/>
      <c r="FC174" s="71"/>
      <c r="FF174" s="71"/>
      <c r="FH174" s="71"/>
      <c r="FI174" s="71"/>
      <c r="FJ174" s="71"/>
      <c r="FN174" s="71"/>
      <c r="FP174" s="71"/>
      <c r="FQ174" s="71"/>
      <c r="FR174" s="71"/>
      <c r="FX174" s="71"/>
      <c r="FY174" s="71"/>
      <c r="GB174" s="71"/>
      <c r="GC174" s="71"/>
      <c r="GF174" s="71"/>
      <c r="GG174" s="71"/>
      <c r="GJ174" s="71"/>
      <c r="GK174" s="71"/>
      <c r="GL174" s="71"/>
      <c r="GM174" s="71"/>
      <c r="GN174" s="71"/>
      <c r="GP174" s="71"/>
      <c r="GQ174" s="71"/>
      <c r="GR174" s="71"/>
      <c r="GU174" s="71"/>
      <c r="GX174" s="71"/>
      <c r="HC174" s="71"/>
      <c r="HF174" s="71"/>
      <c r="HM174" s="71"/>
      <c r="HN174" s="71"/>
      <c r="HQ174" s="71"/>
      <c r="HR174" s="71"/>
      <c r="HS174" s="71"/>
      <c r="HT174" s="71"/>
      <c r="HW174" s="71"/>
      <c r="HX174" s="71"/>
      <c r="HY174" s="71"/>
      <c r="IB174" s="71"/>
      <c r="IE174" s="71"/>
      <c r="JR174" s="71"/>
      <c r="JU174" s="71"/>
    </row>
    <row r="175" spans="7:283" x14ac:dyDescent="0.2">
      <c r="EM175" s="71"/>
      <c r="EN175" s="71"/>
      <c r="EQ175" s="71"/>
      <c r="ER175" s="71"/>
      <c r="EU175" s="71"/>
      <c r="EX175" s="71"/>
      <c r="FB175" s="71"/>
      <c r="FC175" s="71"/>
      <c r="FF175" s="71"/>
      <c r="FH175" s="71"/>
      <c r="FI175" s="71"/>
      <c r="FJ175" s="71"/>
      <c r="FN175" s="71"/>
      <c r="FP175" s="71"/>
      <c r="FQ175" s="71"/>
      <c r="FR175" s="71"/>
      <c r="FX175" s="71"/>
      <c r="FY175" s="71"/>
      <c r="GB175" s="71"/>
      <c r="GC175" s="71"/>
      <c r="GF175" s="71"/>
      <c r="GG175" s="71"/>
      <c r="GJ175" s="71"/>
      <c r="GK175" s="71"/>
      <c r="GL175" s="71"/>
      <c r="GM175" s="71"/>
      <c r="GN175" s="71"/>
      <c r="GP175" s="71"/>
      <c r="GQ175" s="71"/>
      <c r="GR175" s="71"/>
      <c r="GU175" s="71"/>
      <c r="GX175" s="71"/>
      <c r="HC175" s="71"/>
      <c r="HF175" s="71"/>
      <c r="HM175" s="71"/>
      <c r="HN175" s="71"/>
      <c r="HQ175" s="71"/>
      <c r="HR175" s="71"/>
      <c r="HS175" s="71"/>
      <c r="HT175" s="71"/>
      <c r="HW175" s="71"/>
      <c r="HX175" s="71"/>
      <c r="HY175" s="71"/>
      <c r="IB175" s="71"/>
      <c r="IE175" s="71"/>
      <c r="JR175" s="71"/>
      <c r="JU175" s="71"/>
    </row>
    <row r="176" spans="7:283" x14ac:dyDescent="0.2">
      <c r="EM176" s="71"/>
      <c r="EN176" s="71"/>
      <c r="EQ176" s="71"/>
      <c r="EV176" s="71"/>
      <c r="EW176" s="71"/>
      <c r="FB176" s="71"/>
      <c r="FE176" s="71"/>
      <c r="FF176" s="71"/>
      <c r="FG176" s="71"/>
      <c r="FM176" s="71"/>
      <c r="FN176" s="71"/>
      <c r="FO176" s="71"/>
      <c r="FX176" s="71"/>
      <c r="FY176" s="71"/>
      <c r="GB176" s="71"/>
      <c r="GC176" s="71"/>
      <c r="GF176" s="71"/>
      <c r="GG176" s="71"/>
      <c r="GK176" s="71"/>
      <c r="GL176" s="71"/>
      <c r="GN176" s="71"/>
      <c r="GP176" s="71"/>
      <c r="GQ176" s="71"/>
      <c r="HM176" s="71"/>
      <c r="HN176" s="71"/>
      <c r="HR176" s="71"/>
      <c r="HS176" s="71"/>
      <c r="HW176" s="71"/>
      <c r="HX176" s="71"/>
    </row>
    <row r="177" spans="58:282" x14ac:dyDescent="0.2">
      <c r="EM177" s="71"/>
      <c r="EN177" s="71"/>
      <c r="EQ177" s="71"/>
      <c r="EV177" s="71"/>
      <c r="EW177" s="71"/>
      <c r="FB177" s="71"/>
      <c r="FE177" s="71"/>
      <c r="FF177" s="71"/>
      <c r="FG177" s="71"/>
      <c r="FJ177" s="71"/>
      <c r="FM177" s="71"/>
      <c r="FN177" s="71"/>
      <c r="FO177" s="71"/>
      <c r="FR177" s="71"/>
      <c r="FX177" s="71"/>
      <c r="FY177" s="71"/>
      <c r="GB177" s="71"/>
      <c r="GC177" s="71"/>
      <c r="GF177" s="71"/>
      <c r="GG177" s="71"/>
      <c r="GK177" s="71"/>
      <c r="GL177" s="71"/>
      <c r="GN177" s="71"/>
      <c r="GP177" s="71"/>
      <c r="GQ177" s="71"/>
      <c r="HM177" s="71"/>
      <c r="HN177" s="71"/>
      <c r="HR177" s="71"/>
      <c r="HS177" s="71"/>
      <c r="HW177" s="71"/>
      <c r="HX177" s="71"/>
    </row>
    <row r="178" spans="58:282" x14ac:dyDescent="0.2">
      <c r="EM178" s="71"/>
      <c r="EN178" s="71"/>
      <c r="EQ178" s="71"/>
      <c r="EU178" s="71"/>
      <c r="EX178" s="71"/>
      <c r="FB178" s="71"/>
      <c r="FC178" s="71"/>
      <c r="FD178" s="71"/>
      <c r="FE178" s="71"/>
      <c r="FF178" s="71"/>
      <c r="FG178" s="71"/>
      <c r="FH178" s="71"/>
      <c r="FI178" s="71"/>
      <c r="FJ178" s="71"/>
      <c r="FM178" s="71"/>
      <c r="FN178" s="71"/>
      <c r="FO178" s="71"/>
      <c r="FP178" s="71"/>
      <c r="FQ178" s="71"/>
      <c r="FR178" s="71"/>
      <c r="FX178" s="71"/>
      <c r="FY178" s="71"/>
      <c r="GB178" s="71"/>
      <c r="GC178" s="71"/>
      <c r="GF178" s="71"/>
      <c r="GG178" s="71"/>
      <c r="GJ178" s="71"/>
      <c r="GK178" s="71"/>
      <c r="GL178" s="71"/>
      <c r="GM178" s="71"/>
      <c r="GP178" s="71"/>
      <c r="GQ178" s="71"/>
      <c r="GR178" s="71"/>
      <c r="GT178" s="71"/>
      <c r="GU178" s="71"/>
      <c r="GV178" s="71"/>
      <c r="GX178" s="71"/>
      <c r="HB178" s="71"/>
      <c r="HC178" s="71"/>
      <c r="HD178" s="71"/>
      <c r="HF178" s="71"/>
      <c r="HM178" s="71"/>
      <c r="HN178" s="71"/>
      <c r="HQ178" s="71"/>
      <c r="HR178" s="71"/>
      <c r="HS178" s="71"/>
      <c r="HT178" s="71"/>
      <c r="HW178" s="71"/>
      <c r="HX178" s="71"/>
      <c r="HY178" s="71"/>
      <c r="IA178" s="71"/>
      <c r="IB178" s="71"/>
      <c r="IC178" s="71"/>
      <c r="IE178" s="71"/>
      <c r="JQ178" s="71"/>
      <c r="JR178" s="71"/>
      <c r="JS178" s="71"/>
      <c r="JU178" s="71"/>
    </row>
    <row r="179" spans="58:282" x14ac:dyDescent="0.2">
      <c r="EM179" s="71"/>
      <c r="EN179" s="71"/>
      <c r="EQ179" s="71"/>
      <c r="ER179" s="71"/>
      <c r="EU179" s="71"/>
      <c r="EX179" s="71"/>
      <c r="FB179" s="71"/>
      <c r="FC179" s="71"/>
      <c r="FD179" s="71"/>
      <c r="FE179" s="71"/>
      <c r="FF179" s="71"/>
      <c r="FG179" s="71"/>
      <c r="FH179" s="71"/>
      <c r="FI179" s="71"/>
      <c r="FJ179" s="71"/>
      <c r="FM179" s="71"/>
      <c r="FN179" s="71"/>
      <c r="FO179" s="71"/>
      <c r="FP179" s="71"/>
      <c r="FQ179" s="71"/>
      <c r="FR179" s="71"/>
      <c r="FX179" s="71"/>
      <c r="FY179" s="71"/>
      <c r="GB179" s="71"/>
      <c r="GC179" s="71"/>
      <c r="GF179" s="71"/>
      <c r="GG179" s="71"/>
      <c r="GJ179" s="71"/>
      <c r="GK179" s="71"/>
      <c r="GL179" s="71"/>
      <c r="GM179" s="71"/>
      <c r="GP179" s="71"/>
      <c r="GQ179" s="71"/>
      <c r="GR179" s="71"/>
      <c r="GU179" s="71"/>
      <c r="GX179" s="71"/>
      <c r="HC179" s="71"/>
      <c r="HF179" s="71"/>
      <c r="HM179" s="71"/>
      <c r="HN179" s="71"/>
      <c r="HQ179" s="71"/>
      <c r="HR179" s="71"/>
      <c r="HS179" s="71"/>
      <c r="HT179" s="71"/>
      <c r="HW179" s="71"/>
      <c r="HX179" s="71"/>
      <c r="HY179" s="71"/>
      <c r="IB179" s="71"/>
      <c r="IE179" s="71"/>
      <c r="JR179" s="71"/>
      <c r="JU179" s="71"/>
    </row>
    <row r="180" spans="58:282" x14ac:dyDescent="0.2">
      <c r="EM180" s="71"/>
      <c r="EN180" s="71"/>
      <c r="EQ180" s="71"/>
      <c r="ER180" s="71"/>
      <c r="EU180" s="71"/>
      <c r="EX180" s="71"/>
      <c r="FB180" s="71"/>
      <c r="FC180" s="71"/>
      <c r="FF180" s="71"/>
      <c r="FH180" s="71"/>
      <c r="FI180" s="71"/>
      <c r="FJ180" s="71"/>
      <c r="FN180" s="71"/>
      <c r="FP180" s="71"/>
      <c r="FQ180" s="71"/>
      <c r="FR180" s="71"/>
      <c r="FX180" s="71"/>
      <c r="FY180" s="71"/>
      <c r="GB180" s="71"/>
      <c r="GC180" s="71"/>
      <c r="GF180" s="71"/>
      <c r="GG180" s="71"/>
      <c r="GJ180" s="71"/>
      <c r="GK180" s="71"/>
      <c r="GL180" s="71"/>
      <c r="GM180" s="71"/>
      <c r="GN180" s="71"/>
      <c r="GP180" s="71"/>
      <c r="GQ180" s="71"/>
      <c r="GR180" s="71"/>
      <c r="GU180" s="71"/>
      <c r="GX180" s="71"/>
      <c r="HC180" s="71"/>
      <c r="HF180" s="71"/>
      <c r="HM180" s="71"/>
      <c r="HN180" s="71"/>
      <c r="HQ180" s="71"/>
      <c r="HR180" s="71"/>
      <c r="HS180" s="71"/>
      <c r="HT180" s="71"/>
      <c r="HW180" s="71"/>
      <c r="HX180" s="71"/>
      <c r="HY180" s="71"/>
      <c r="IB180" s="71"/>
      <c r="IE180" s="71"/>
      <c r="JR180" s="71"/>
      <c r="JU180" s="71"/>
    </row>
    <row r="181" spans="58:282" x14ac:dyDescent="0.2">
      <c r="EM181" s="71"/>
      <c r="EN181" s="71"/>
      <c r="EQ181" s="71"/>
      <c r="ER181" s="71"/>
      <c r="EU181" s="71"/>
      <c r="EX181" s="71"/>
      <c r="FB181" s="71"/>
      <c r="FC181" s="71"/>
      <c r="FF181" s="71"/>
      <c r="FH181" s="71"/>
      <c r="FI181" s="71"/>
      <c r="FJ181" s="71"/>
      <c r="FN181" s="71"/>
      <c r="FP181" s="71"/>
      <c r="FQ181" s="71"/>
      <c r="FR181" s="71"/>
      <c r="FX181" s="71"/>
      <c r="FY181" s="71"/>
      <c r="GB181" s="71"/>
      <c r="GC181" s="71"/>
      <c r="GF181" s="71"/>
      <c r="GG181" s="71"/>
      <c r="GJ181" s="71"/>
      <c r="GK181" s="71"/>
      <c r="GL181" s="71"/>
      <c r="GM181" s="71"/>
      <c r="GN181" s="71"/>
      <c r="GP181" s="71"/>
      <c r="GQ181" s="71"/>
      <c r="GR181" s="71"/>
      <c r="GU181" s="71"/>
      <c r="GX181" s="71"/>
      <c r="HC181" s="71"/>
      <c r="HF181" s="71"/>
      <c r="HM181" s="71"/>
      <c r="HN181" s="71"/>
      <c r="HQ181" s="71"/>
      <c r="HR181" s="71"/>
      <c r="HS181" s="71"/>
      <c r="HT181" s="71"/>
      <c r="HW181" s="71"/>
      <c r="HX181" s="71"/>
      <c r="HY181" s="71"/>
      <c r="IB181" s="71"/>
      <c r="IE181" s="71"/>
      <c r="JR181" s="71"/>
      <c r="JU181" s="71"/>
    </row>
    <row r="182" spans="58:282" x14ac:dyDescent="0.2">
      <c r="BF182" s="71"/>
      <c r="DS182" s="71"/>
      <c r="DT182" s="71"/>
      <c r="DU182" s="71"/>
      <c r="DV182" s="71"/>
      <c r="DW182" s="71"/>
      <c r="EA182" s="71"/>
      <c r="EC182" s="71"/>
      <c r="EU182" s="71"/>
      <c r="FF182" s="71"/>
      <c r="FK182" s="71"/>
      <c r="FL182" s="71"/>
      <c r="FN182" s="71"/>
      <c r="FX182" s="71"/>
      <c r="FY182" s="71"/>
      <c r="GB182" s="71"/>
      <c r="GC182" s="71"/>
      <c r="GF182" s="71"/>
      <c r="GG182" s="71"/>
      <c r="GJ182" s="71"/>
      <c r="GM182" s="71"/>
      <c r="GZ182" s="71"/>
      <c r="HM182" s="71"/>
      <c r="HN182" s="71"/>
      <c r="HQ182" s="71"/>
      <c r="HT182" s="71"/>
      <c r="IG182" s="71"/>
    </row>
    <row r="183" spans="58:282" x14ac:dyDescent="0.2">
      <c r="EU183" s="71"/>
      <c r="EV183" s="71"/>
      <c r="FF183" s="71"/>
      <c r="FI183" s="71"/>
      <c r="FN183" s="71"/>
      <c r="FQ183" s="71"/>
      <c r="FX183" s="71"/>
      <c r="FY183" s="71"/>
      <c r="GB183" s="71"/>
      <c r="GC183" s="71"/>
      <c r="GJ183" s="71"/>
      <c r="GK183" s="71"/>
      <c r="GM183" s="71"/>
      <c r="GU183" s="71"/>
      <c r="GX183" s="71"/>
      <c r="HC183" s="71"/>
      <c r="HF183" s="71"/>
      <c r="HQ183" s="71"/>
      <c r="HR183" s="71"/>
      <c r="HT183" s="71"/>
      <c r="IB183" s="71"/>
      <c r="IE183" s="71"/>
      <c r="JR183" s="71"/>
      <c r="JU183" s="71"/>
    </row>
    <row r="184" spans="58:282" x14ac:dyDescent="0.2">
      <c r="EM184" s="71"/>
      <c r="EQ184" s="71"/>
      <c r="ER184" s="71"/>
      <c r="EU184" s="71"/>
      <c r="EX184" s="71"/>
      <c r="FC184" s="71"/>
      <c r="FE184" s="71"/>
      <c r="FF184" s="71"/>
      <c r="FG184" s="71"/>
      <c r="FI184" s="71"/>
      <c r="FM184" s="71"/>
      <c r="FN184" s="71"/>
      <c r="FO184" s="71"/>
      <c r="FQ184" s="71"/>
      <c r="FX184" s="71"/>
      <c r="FY184" s="71"/>
      <c r="GB184" s="71"/>
      <c r="GC184" s="71"/>
      <c r="GF184" s="71"/>
      <c r="GG184" s="71"/>
      <c r="GJ184" s="71"/>
      <c r="GK184" s="71"/>
      <c r="GL184" s="71"/>
      <c r="GM184" s="71"/>
      <c r="GN184" s="71"/>
      <c r="GP184" s="71"/>
      <c r="GQ184" s="71"/>
      <c r="GR184" s="71"/>
      <c r="GU184" s="71"/>
      <c r="GX184" s="71"/>
      <c r="HB184" s="71"/>
      <c r="HC184" s="71"/>
      <c r="HD184" s="71"/>
      <c r="HF184" s="71"/>
      <c r="HM184" s="71"/>
      <c r="HN184" s="71"/>
      <c r="HQ184" s="71"/>
      <c r="HR184" s="71"/>
      <c r="HS184" s="71"/>
      <c r="HT184" s="71"/>
      <c r="HW184" s="71"/>
      <c r="HX184" s="71"/>
      <c r="HY184" s="71"/>
      <c r="IB184" s="71"/>
      <c r="IE184" s="71"/>
      <c r="JQ184" s="71"/>
      <c r="JR184" s="71"/>
      <c r="JS184" s="71"/>
      <c r="JU184" s="71"/>
    </row>
    <row r="185" spans="58:282" x14ac:dyDescent="0.2">
      <c r="EM185" s="71"/>
      <c r="EN185" s="71"/>
      <c r="EQ185" s="71"/>
      <c r="ER185" s="71"/>
      <c r="EU185" s="71"/>
      <c r="EX185" s="71"/>
      <c r="FC185" s="71"/>
      <c r="FE185" s="71"/>
      <c r="FF185" s="71"/>
      <c r="FG185" s="71"/>
      <c r="FI185" s="71"/>
      <c r="FM185" s="71"/>
      <c r="FN185" s="71"/>
      <c r="FO185" s="71"/>
      <c r="FQ185" s="71"/>
      <c r="FX185" s="71"/>
      <c r="FY185" s="71"/>
      <c r="GB185" s="71"/>
      <c r="GC185" s="71"/>
      <c r="GF185" s="71"/>
      <c r="GG185" s="71"/>
      <c r="GJ185" s="71"/>
      <c r="GK185" s="71"/>
      <c r="GL185" s="71"/>
      <c r="GM185" s="71"/>
      <c r="GN185" s="71"/>
      <c r="GP185" s="71"/>
      <c r="GQ185" s="71"/>
      <c r="GR185" s="71"/>
      <c r="GU185" s="71"/>
      <c r="GX185" s="71"/>
      <c r="HC185" s="71"/>
      <c r="HF185" s="71"/>
      <c r="HM185" s="71"/>
      <c r="HN185" s="71"/>
      <c r="HQ185" s="71"/>
      <c r="HR185" s="71"/>
      <c r="HS185" s="71"/>
      <c r="HT185" s="71"/>
      <c r="HW185" s="71"/>
      <c r="HX185" s="71"/>
      <c r="HY185" s="71"/>
      <c r="IB185" s="71"/>
      <c r="IE185" s="71"/>
      <c r="JR185" s="71"/>
      <c r="JU185" s="71"/>
    </row>
    <row r="186" spans="58:282" x14ac:dyDescent="0.2">
      <c r="DS186" s="71"/>
      <c r="DV186" s="71"/>
      <c r="FE186" s="71"/>
      <c r="FF186" s="71"/>
      <c r="FG186" s="71"/>
      <c r="FJ186" s="71"/>
      <c r="FK186" s="71"/>
      <c r="FM186" s="71"/>
      <c r="FN186" s="71"/>
      <c r="FO186" s="71"/>
      <c r="FR186" s="71"/>
      <c r="FX186" s="71"/>
      <c r="FY186" s="71"/>
      <c r="GB186" s="71"/>
      <c r="GC186" s="71"/>
      <c r="GK186" s="71"/>
      <c r="HR186" s="71"/>
    </row>
    <row r="187" spans="58:282" x14ac:dyDescent="0.2">
      <c r="EM187" s="71"/>
      <c r="EN187" s="71"/>
      <c r="EQ187" s="71"/>
      <c r="EV187" s="71"/>
      <c r="EW187" s="71"/>
      <c r="FB187" s="71"/>
      <c r="FE187" s="71"/>
      <c r="FF187" s="71"/>
      <c r="FG187" s="71"/>
      <c r="FN187" s="71"/>
      <c r="FX187" s="71"/>
      <c r="FY187" s="71"/>
      <c r="GB187" s="71"/>
      <c r="GC187" s="71"/>
      <c r="GF187" s="71"/>
      <c r="GG187" s="71"/>
      <c r="GK187" s="71"/>
      <c r="GL187" s="71"/>
      <c r="GN187" s="71"/>
      <c r="GP187" s="71"/>
      <c r="GQ187" s="71"/>
      <c r="HG187" s="71"/>
      <c r="HM187" s="71"/>
      <c r="HN187" s="71"/>
      <c r="HR187" s="71"/>
      <c r="HS187" s="71"/>
      <c r="HW187" s="71"/>
      <c r="HX187" s="71"/>
      <c r="JV187" s="71"/>
    </row>
    <row r="188" spans="58:282" x14ac:dyDescent="0.2">
      <c r="EM188" s="71"/>
      <c r="EN188" s="71"/>
      <c r="EQ188" s="71"/>
      <c r="ER188" s="71"/>
      <c r="EU188" s="71"/>
      <c r="EX188" s="71"/>
      <c r="FC188" s="71"/>
      <c r="FE188" s="71"/>
      <c r="FF188" s="71"/>
      <c r="FG188" s="71"/>
      <c r="FI188" s="71"/>
      <c r="FM188" s="71"/>
      <c r="FN188" s="71"/>
      <c r="FO188" s="71"/>
      <c r="FQ188" s="71"/>
      <c r="FX188" s="71"/>
      <c r="FY188" s="71"/>
      <c r="GB188" s="71"/>
      <c r="GC188" s="71"/>
      <c r="GF188" s="71"/>
      <c r="GG188" s="71"/>
      <c r="GJ188" s="71"/>
      <c r="GK188" s="71"/>
      <c r="GL188" s="71"/>
      <c r="GM188" s="71"/>
      <c r="GN188" s="71"/>
      <c r="GP188" s="71"/>
      <c r="GQ188" s="71"/>
      <c r="GR188" s="71"/>
      <c r="GU188" s="71"/>
      <c r="GX188" s="71"/>
      <c r="HC188" s="71"/>
      <c r="HF188" s="71"/>
      <c r="HM188" s="71"/>
      <c r="HN188" s="71"/>
      <c r="HQ188" s="71"/>
      <c r="HR188" s="71"/>
      <c r="HS188" s="71"/>
      <c r="HT188" s="71"/>
      <c r="HW188" s="71"/>
      <c r="HX188" s="71"/>
      <c r="HY188" s="71"/>
      <c r="IB188" s="71"/>
      <c r="IE188" s="71"/>
      <c r="JR188" s="71"/>
      <c r="JU188" s="71"/>
    </row>
    <row r="189" spans="58:282" x14ac:dyDescent="0.2">
      <c r="EM189" s="71"/>
      <c r="EN189" s="71"/>
      <c r="EQ189" s="71"/>
      <c r="ER189" s="71"/>
      <c r="EU189" s="71"/>
      <c r="EX189" s="71"/>
      <c r="FC189" s="71"/>
      <c r="FF189" s="71"/>
      <c r="FI189" s="71"/>
      <c r="FN189" s="71"/>
      <c r="FQ189" s="71"/>
      <c r="FX189" s="71"/>
      <c r="FY189" s="71"/>
      <c r="GB189" s="71"/>
      <c r="GC189" s="71"/>
      <c r="GF189" s="71"/>
      <c r="GG189" s="71"/>
      <c r="GJ189" s="71"/>
      <c r="GK189" s="71"/>
      <c r="GL189" s="71"/>
      <c r="GM189" s="71"/>
      <c r="GN189" s="71"/>
      <c r="GP189" s="71"/>
      <c r="GQ189" s="71"/>
      <c r="GR189" s="71"/>
      <c r="GU189" s="71"/>
      <c r="GX189" s="71"/>
      <c r="HC189" s="71"/>
      <c r="HF189" s="71"/>
      <c r="HM189" s="71"/>
      <c r="HN189" s="71"/>
      <c r="HQ189" s="71"/>
      <c r="HR189" s="71"/>
      <c r="HS189" s="71"/>
      <c r="HT189" s="71"/>
      <c r="HW189" s="71"/>
      <c r="HX189" s="71"/>
      <c r="HY189" s="71"/>
      <c r="IB189" s="71"/>
      <c r="IE189" s="71"/>
      <c r="JR189" s="71"/>
      <c r="JU189" s="71"/>
    </row>
    <row r="190" spans="58:282" x14ac:dyDescent="0.2">
      <c r="EM190" s="71"/>
      <c r="EQ190" s="71"/>
      <c r="ER190" s="71"/>
      <c r="EU190" s="71"/>
      <c r="EX190" s="71"/>
      <c r="FC190" s="71"/>
      <c r="FE190" s="71"/>
      <c r="FF190" s="71"/>
      <c r="FG190" s="71"/>
      <c r="FI190" s="71"/>
      <c r="FM190" s="71"/>
      <c r="FN190" s="71"/>
      <c r="FO190" s="71"/>
      <c r="FQ190" s="71"/>
      <c r="FX190" s="71"/>
      <c r="FY190" s="71"/>
      <c r="GB190" s="71"/>
      <c r="GC190" s="71"/>
      <c r="GF190" s="71"/>
      <c r="GG190" s="71"/>
      <c r="GJ190" s="71"/>
      <c r="GK190" s="71"/>
      <c r="GL190" s="71"/>
      <c r="GM190" s="71"/>
      <c r="GN190" s="71"/>
      <c r="GP190" s="71"/>
      <c r="GQ190" s="71"/>
      <c r="GR190" s="71"/>
      <c r="GU190" s="71"/>
      <c r="GX190" s="71"/>
      <c r="HB190" s="71"/>
      <c r="HC190" s="71"/>
      <c r="HD190" s="71"/>
      <c r="HF190" s="71"/>
      <c r="HM190" s="71"/>
      <c r="HN190" s="71"/>
      <c r="HQ190" s="71"/>
      <c r="HR190" s="71"/>
      <c r="HS190" s="71"/>
      <c r="HT190" s="71"/>
      <c r="HW190" s="71"/>
      <c r="HX190" s="71"/>
      <c r="HY190" s="71"/>
      <c r="IB190" s="71"/>
      <c r="IE190" s="71"/>
      <c r="JQ190" s="71"/>
      <c r="JR190" s="71"/>
      <c r="JS190" s="71"/>
      <c r="JU190" s="71"/>
    </row>
    <row r="191" spans="58:282" x14ac:dyDescent="0.2">
      <c r="EM191" s="71"/>
      <c r="EN191" s="71"/>
      <c r="EQ191" s="71"/>
      <c r="ER191" s="71"/>
      <c r="EU191" s="71"/>
      <c r="EX191" s="71"/>
      <c r="FC191" s="71"/>
      <c r="FE191" s="71"/>
      <c r="FF191" s="71"/>
      <c r="FG191" s="71"/>
      <c r="FI191" s="71"/>
      <c r="FM191" s="71"/>
      <c r="FN191" s="71"/>
      <c r="FO191" s="71"/>
      <c r="FQ191" s="71"/>
      <c r="FX191" s="71"/>
      <c r="FY191" s="71"/>
      <c r="GB191" s="71"/>
      <c r="GC191" s="71"/>
      <c r="GF191" s="71"/>
      <c r="GG191" s="71"/>
      <c r="GJ191" s="71"/>
      <c r="GK191" s="71"/>
      <c r="GL191" s="71"/>
      <c r="GM191" s="71"/>
      <c r="GN191" s="71"/>
      <c r="GP191" s="71"/>
      <c r="GQ191" s="71"/>
      <c r="GR191" s="71"/>
      <c r="GU191" s="71"/>
      <c r="GX191" s="71"/>
      <c r="HC191" s="71"/>
      <c r="HF191" s="71"/>
      <c r="HM191" s="71"/>
      <c r="HN191" s="71"/>
      <c r="HQ191" s="71"/>
      <c r="HR191" s="71"/>
      <c r="HS191" s="71"/>
      <c r="HT191" s="71"/>
      <c r="HW191" s="71"/>
      <c r="HX191" s="71"/>
      <c r="HY191" s="71"/>
      <c r="IB191" s="71"/>
      <c r="IE191" s="71"/>
      <c r="JR191" s="71"/>
      <c r="JU191" s="71"/>
    </row>
    <row r="192" spans="58:282" x14ac:dyDescent="0.2">
      <c r="EM192" s="71"/>
      <c r="EN192" s="71"/>
      <c r="EQ192" s="71"/>
      <c r="ER192" s="71"/>
      <c r="EU192" s="71"/>
      <c r="EX192" s="71"/>
      <c r="FC192" s="71"/>
      <c r="FF192" s="71"/>
      <c r="FN192" s="71"/>
      <c r="FX192" s="71"/>
      <c r="FY192" s="71"/>
      <c r="GB192" s="71"/>
      <c r="GC192" s="71"/>
      <c r="GF192" s="71"/>
      <c r="GG192" s="71"/>
      <c r="GJ192" s="71"/>
      <c r="GM192" s="71"/>
      <c r="GN192" s="71"/>
      <c r="GQ192" s="71"/>
      <c r="GR192" s="71"/>
      <c r="GU192" s="71"/>
      <c r="HC192" s="71"/>
      <c r="HM192" s="71"/>
      <c r="HN192" s="71"/>
      <c r="HQ192" s="71"/>
      <c r="HT192" s="71"/>
      <c r="HX192" s="71"/>
      <c r="HY192" s="71"/>
      <c r="IB192" s="71"/>
      <c r="JB192" s="71"/>
      <c r="JE192" s="71"/>
      <c r="JF192" s="71"/>
      <c r="JR192" s="71"/>
    </row>
    <row r="193" spans="58:282" x14ac:dyDescent="0.2">
      <c r="BG193" s="71"/>
      <c r="EB193" s="71"/>
      <c r="ED193" s="71"/>
      <c r="EE193" s="71"/>
      <c r="EM193" s="71"/>
      <c r="EN193" s="71"/>
      <c r="EQ193" s="71"/>
      <c r="ER193" s="71"/>
      <c r="EU193" s="71"/>
      <c r="EV193" s="71"/>
      <c r="EW193" s="71"/>
      <c r="EX193" s="71"/>
      <c r="EZ193" s="71"/>
      <c r="FB193" s="71"/>
      <c r="FC193" s="71"/>
      <c r="FD193" s="71"/>
      <c r="FE193" s="71"/>
      <c r="FF193" s="71"/>
      <c r="FG193" s="71"/>
      <c r="FH193" s="71"/>
      <c r="FI193" s="71"/>
      <c r="FJ193" s="71"/>
      <c r="FM193" s="71"/>
      <c r="FN193" s="71"/>
      <c r="FO193" s="71"/>
      <c r="FP193" s="71"/>
      <c r="FQ193" s="71"/>
      <c r="FR193" s="71"/>
      <c r="FX193" s="71"/>
      <c r="FY193" s="71"/>
      <c r="GB193" s="71"/>
      <c r="GC193" s="71"/>
      <c r="GF193" s="71"/>
      <c r="GG193" s="71"/>
      <c r="GJ193" s="71"/>
      <c r="GK193" s="71"/>
      <c r="GL193" s="71"/>
      <c r="GM193" s="71"/>
      <c r="GQ193" s="71"/>
      <c r="GR193" s="71"/>
      <c r="GT193" s="71"/>
      <c r="GU193" s="71"/>
      <c r="GV193" s="71"/>
      <c r="HA193" s="71"/>
      <c r="HB193" s="71"/>
      <c r="HC193" s="71"/>
      <c r="HD193" s="71"/>
      <c r="HM193" s="71"/>
      <c r="HN193" s="71"/>
      <c r="HQ193" s="71"/>
      <c r="HR193" s="71"/>
      <c r="HS193" s="71"/>
      <c r="HT193" s="71"/>
      <c r="HV193" s="71"/>
      <c r="HX193" s="71"/>
      <c r="HY193" s="71"/>
      <c r="IA193" s="71"/>
      <c r="IB193" s="71"/>
      <c r="IC193" s="71"/>
      <c r="IH193" s="71"/>
      <c r="JB193" s="71"/>
      <c r="JE193" s="71"/>
      <c r="JF193" s="71"/>
      <c r="JQ193" s="71"/>
      <c r="JR193" s="71"/>
      <c r="JS193" s="71"/>
    </row>
    <row r="194" spans="58:282" x14ac:dyDescent="0.2">
      <c r="EN194" s="71"/>
      <c r="ER194" s="71"/>
      <c r="EV194" s="71"/>
      <c r="EW194" s="71"/>
      <c r="FB194" s="71"/>
      <c r="FJ194" s="71"/>
      <c r="FR194" s="71"/>
      <c r="FX194" s="71"/>
      <c r="FY194" s="71"/>
      <c r="GB194" s="71"/>
      <c r="GC194" s="71"/>
      <c r="GG194" s="71"/>
      <c r="GK194" s="71"/>
      <c r="GL194" s="71"/>
      <c r="GN194" s="71"/>
      <c r="GQ194" s="71"/>
      <c r="HN194" s="71"/>
      <c r="HR194" s="71"/>
      <c r="HS194" s="71"/>
      <c r="HX194" s="71"/>
      <c r="JB194" s="71"/>
      <c r="JE194" s="71"/>
      <c r="JF194" s="71"/>
    </row>
    <row r="195" spans="58:282" x14ac:dyDescent="0.2">
      <c r="BG195" s="71"/>
      <c r="EB195" s="71"/>
      <c r="ED195" s="71"/>
      <c r="EE195" s="71"/>
      <c r="EM195" s="71"/>
      <c r="EQ195" s="71"/>
      <c r="ER195" s="71"/>
      <c r="EU195" s="71"/>
      <c r="EV195" s="71"/>
      <c r="EW195" s="71"/>
      <c r="EX195" s="71"/>
      <c r="FB195" s="71"/>
      <c r="FC195" s="71"/>
      <c r="FD195" s="71"/>
      <c r="FE195" s="71"/>
      <c r="FF195" s="71"/>
      <c r="FG195" s="71"/>
      <c r="FH195" s="71"/>
      <c r="FI195" s="71"/>
      <c r="FJ195" s="71"/>
      <c r="FM195" s="71"/>
      <c r="FN195" s="71"/>
      <c r="FO195" s="71"/>
      <c r="FP195" s="71"/>
      <c r="FQ195" s="71"/>
      <c r="FR195" s="71"/>
      <c r="FX195" s="71"/>
      <c r="FY195" s="71"/>
      <c r="GB195" s="71"/>
      <c r="GC195" s="71"/>
      <c r="GF195" s="71"/>
      <c r="GG195" s="71"/>
      <c r="GJ195" s="71"/>
      <c r="GK195" s="71"/>
      <c r="GL195" s="71"/>
      <c r="GM195" s="71"/>
      <c r="GQ195" s="71"/>
      <c r="GR195" s="71"/>
      <c r="GU195" s="71"/>
      <c r="HA195" s="71"/>
      <c r="HB195" s="71"/>
      <c r="HC195" s="71"/>
      <c r="HD195" s="71"/>
      <c r="HM195" s="71"/>
      <c r="HN195" s="71"/>
      <c r="HQ195" s="71"/>
      <c r="HR195" s="71"/>
      <c r="HS195" s="71"/>
      <c r="HT195" s="71"/>
      <c r="HX195" s="71"/>
      <c r="HY195" s="71"/>
      <c r="IB195" s="71"/>
      <c r="IH195" s="71"/>
      <c r="JB195" s="71"/>
      <c r="JE195" s="71"/>
      <c r="JF195" s="71"/>
      <c r="JQ195" s="71"/>
      <c r="JR195" s="71"/>
      <c r="JS195" s="71"/>
    </row>
    <row r="196" spans="58:282" x14ac:dyDescent="0.2">
      <c r="EM196" s="71"/>
      <c r="EQ196" s="71"/>
      <c r="ER196" s="71"/>
      <c r="EU196" s="71"/>
      <c r="EV196" s="71"/>
      <c r="EW196" s="71"/>
      <c r="EX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M196" s="71"/>
      <c r="FN196" s="71"/>
      <c r="FO196" s="71"/>
      <c r="FP196" s="71"/>
      <c r="FQ196" s="71"/>
      <c r="FR196" s="71"/>
      <c r="FX196" s="71"/>
      <c r="FY196" s="71"/>
      <c r="GB196" s="71"/>
      <c r="GC196" s="71"/>
      <c r="GF196" s="71"/>
      <c r="GG196" s="71"/>
      <c r="GJ196" s="71"/>
      <c r="GK196" s="71"/>
      <c r="GL196" s="71"/>
      <c r="GM196" s="71"/>
      <c r="GQ196" s="71"/>
      <c r="GR196" s="71"/>
      <c r="GT196" s="71"/>
      <c r="GU196" s="71"/>
      <c r="GV196" s="71"/>
      <c r="HB196" s="71"/>
      <c r="HC196" s="71"/>
      <c r="HD196" s="71"/>
      <c r="HE196" s="71"/>
      <c r="HM196" s="71"/>
      <c r="HN196" s="71"/>
      <c r="HQ196" s="71"/>
      <c r="HR196" s="71"/>
      <c r="HS196" s="71"/>
      <c r="HT196" s="71"/>
      <c r="HV196" s="71"/>
      <c r="HW196" s="71"/>
      <c r="HX196" s="71"/>
      <c r="HY196" s="71"/>
      <c r="IA196" s="71"/>
      <c r="IB196" s="71"/>
      <c r="IC196" s="71"/>
      <c r="JB196" s="71"/>
      <c r="JE196" s="71"/>
      <c r="JF196" s="71"/>
      <c r="JQ196" s="71"/>
      <c r="JR196" s="71"/>
      <c r="JS196" s="71"/>
      <c r="JT196" s="71"/>
    </row>
    <row r="197" spans="58:282" x14ac:dyDescent="0.2">
      <c r="EM197" s="71"/>
      <c r="EN197" s="71"/>
      <c r="EQ197" s="71"/>
      <c r="ER197" s="71"/>
      <c r="EU197" s="71"/>
      <c r="EX197" s="71"/>
      <c r="FB197" s="71"/>
      <c r="FC197" s="71"/>
      <c r="FI197" s="71"/>
      <c r="FQ197" s="71"/>
      <c r="FX197" s="71"/>
      <c r="FY197" s="71"/>
      <c r="GB197" s="71"/>
      <c r="GC197" s="71"/>
      <c r="GF197" s="71"/>
      <c r="GG197" s="71"/>
      <c r="GJ197" s="71"/>
      <c r="GM197" s="71"/>
      <c r="GN197" s="71"/>
      <c r="GQ197" s="71"/>
      <c r="GR197" s="71"/>
      <c r="GX197" s="71"/>
      <c r="HF197" s="71"/>
      <c r="HM197" s="71"/>
      <c r="HN197" s="71"/>
      <c r="HQ197" s="71"/>
      <c r="HT197" s="71"/>
      <c r="HX197" s="71"/>
      <c r="HY197" s="71"/>
      <c r="IE197" s="71"/>
      <c r="JB197" s="71"/>
      <c r="JE197" s="71"/>
      <c r="JF197" s="71"/>
      <c r="JU197" s="71"/>
    </row>
    <row r="198" spans="58:282" x14ac:dyDescent="0.2">
      <c r="EM198" s="71"/>
      <c r="EN198" s="71"/>
      <c r="EQ198" s="71"/>
      <c r="ER198" s="71"/>
      <c r="EU198" s="71"/>
      <c r="EX198" s="71"/>
      <c r="FB198" s="71"/>
      <c r="FC198" s="71"/>
      <c r="FF198" s="71"/>
      <c r="FI198" s="71"/>
      <c r="FN198" s="71"/>
      <c r="FQ198" s="71"/>
      <c r="FX198" s="71"/>
      <c r="FY198" s="71"/>
      <c r="GB198" s="71"/>
      <c r="GC198" s="71"/>
      <c r="GF198" s="71"/>
      <c r="GG198" s="71"/>
      <c r="GJ198" s="71"/>
      <c r="GM198" s="71"/>
      <c r="GN198" s="71"/>
      <c r="GQ198" s="71"/>
      <c r="GR198" s="71"/>
      <c r="GX198" s="71"/>
      <c r="HF198" s="71"/>
      <c r="HM198" s="71"/>
      <c r="HN198" s="71"/>
      <c r="HQ198" s="71"/>
      <c r="HT198" s="71"/>
      <c r="HX198" s="71"/>
      <c r="HY198" s="71"/>
      <c r="IE198" s="71"/>
      <c r="JB198" s="71"/>
      <c r="JE198" s="71"/>
      <c r="JF198" s="71"/>
      <c r="JU198" s="71"/>
    </row>
    <row r="199" spans="58:282" x14ac:dyDescent="0.2">
      <c r="EM199" s="71"/>
      <c r="EQ199" s="71"/>
      <c r="ER199" s="71"/>
      <c r="EU199" s="71"/>
      <c r="EV199" s="71"/>
      <c r="EW199" s="71"/>
      <c r="EX199" s="71"/>
      <c r="EZ199" s="71"/>
      <c r="FB199" s="71"/>
      <c r="FC199" s="71"/>
      <c r="FD199" s="71"/>
      <c r="FE199" s="71"/>
      <c r="FF199" s="71"/>
      <c r="FG199" s="71"/>
      <c r="FH199" s="71"/>
      <c r="FI199" s="71"/>
      <c r="FJ199" s="71"/>
      <c r="FL199" s="71"/>
      <c r="FM199" s="71"/>
      <c r="FN199" s="71"/>
      <c r="FO199" s="71"/>
      <c r="FP199" s="71"/>
      <c r="FQ199" s="71"/>
      <c r="FR199" s="71"/>
      <c r="FX199" s="71"/>
      <c r="FY199" s="71"/>
      <c r="GB199" s="71"/>
      <c r="GC199" s="71"/>
      <c r="GF199" s="71"/>
      <c r="GG199" s="71"/>
      <c r="GJ199" s="71"/>
      <c r="GK199" s="71"/>
      <c r="GL199" s="71"/>
      <c r="GM199" s="71"/>
      <c r="GQ199" s="71"/>
      <c r="GR199" s="71"/>
      <c r="GU199" s="71"/>
      <c r="GW199" s="71"/>
      <c r="GX199" s="71"/>
      <c r="GY199" s="71"/>
      <c r="HC199" s="71"/>
      <c r="HE199" s="71"/>
      <c r="HF199" s="71"/>
      <c r="HG199" s="71"/>
      <c r="HM199" s="71"/>
      <c r="HN199" s="71"/>
      <c r="HQ199" s="71"/>
      <c r="HR199" s="71"/>
      <c r="HS199" s="71"/>
      <c r="HT199" s="71"/>
      <c r="HV199" s="71"/>
      <c r="HX199" s="71"/>
      <c r="HY199" s="71"/>
      <c r="IB199" s="71"/>
      <c r="ID199" s="71"/>
      <c r="IE199" s="71"/>
      <c r="IF199" s="71"/>
      <c r="JB199" s="71"/>
      <c r="JE199" s="71"/>
      <c r="JF199" s="71"/>
      <c r="JR199" s="71"/>
      <c r="JT199" s="71"/>
      <c r="JU199" s="71"/>
      <c r="JV199" s="71"/>
    </row>
    <row r="200" spans="58:282" x14ac:dyDescent="0.2">
      <c r="EM200" s="71"/>
      <c r="EN200" s="71"/>
      <c r="EQ200" s="71"/>
      <c r="ER200" s="71"/>
      <c r="EU200" s="71"/>
      <c r="EV200" s="71"/>
      <c r="EW200" s="71"/>
      <c r="EX200" s="71"/>
      <c r="EZ200" s="71"/>
      <c r="FB200" s="71"/>
      <c r="FC200" s="71"/>
      <c r="FD200" s="71"/>
      <c r="FE200" s="71"/>
      <c r="FF200" s="71"/>
      <c r="FG200" s="71"/>
      <c r="FH200" s="71"/>
      <c r="FI200" s="71"/>
      <c r="FJ200" s="71"/>
      <c r="FL200" s="71"/>
      <c r="FM200" s="71"/>
      <c r="FN200" s="71"/>
      <c r="FO200" s="71"/>
      <c r="FP200" s="71"/>
      <c r="FQ200" s="71"/>
      <c r="FR200" s="71"/>
      <c r="FX200" s="71"/>
      <c r="FY200" s="71"/>
      <c r="GB200" s="71"/>
      <c r="GC200" s="71"/>
      <c r="GF200" s="71"/>
      <c r="GG200" s="71"/>
      <c r="GJ200" s="71"/>
      <c r="GK200" s="71"/>
      <c r="GL200" s="71"/>
      <c r="GM200" s="71"/>
      <c r="GQ200" s="71"/>
      <c r="GR200" s="71"/>
      <c r="HE200" s="71"/>
      <c r="HF200" s="71"/>
      <c r="HG200" s="71"/>
      <c r="HM200" s="71"/>
      <c r="HN200" s="71"/>
      <c r="HQ200" s="71"/>
      <c r="HR200" s="71"/>
      <c r="HS200" s="71"/>
      <c r="HT200" s="71"/>
      <c r="HV200" s="71"/>
      <c r="HX200" s="71"/>
      <c r="HY200" s="71"/>
      <c r="JB200" s="71"/>
      <c r="JE200" s="71"/>
      <c r="JF200" s="71"/>
      <c r="JT200" s="71"/>
      <c r="JU200" s="71"/>
      <c r="JV200" s="71"/>
    </row>
    <row r="201" spans="58:282" x14ac:dyDescent="0.2">
      <c r="EM201" s="71"/>
      <c r="EN201" s="71"/>
      <c r="EQ201" s="71"/>
      <c r="ER201" s="71"/>
      <c r="EU201" s="71"/>
      <c r="EV201" s="71"/>
      <c r="EW201" s="71"/>
      <c r="EX201" s="71"/>
      <c r="EZ201" s="71"/>
      <c r="FB201" s="71"/>
      <c r="FC201" s="71"/>
      <c r="FI201" s="71"/>
      <c r="FQ201" s="71"/>
      <c r="FX201" s="71"/>
      <c r="FY201" s="71"/>
      <c r="GB201" s="71"/>
      <c r="GC201" s="71"/>
      <c r="GF201" s="71"/>
      <c r="GG201" s="71"/>
      <c r="GJ201" s="71"/>
      <c r="GK201" s="71"/>
      <c r="GL201" s="71"/>
      <c r="GM201" s="71"/>
      <c r="GQ201" s="71"/>
      <c r="GR201" s="71"/>
      <c r="HM201" s="71"/>
      <c r="HN201" s="71"/>
      <c r="HQ201" s="71"/>
      <c r="HR201" s="71"/>
      <c r="HS201" s="71"/>
      <c r="HT201" s="71"/>
      <c r="HV201" s="71"/>
      <c r="HX201" s="71"/>
      <c r="HY201" s="71"/>
      <c r="JB201" s="71"/>
      <c r="JE201" s="71"/>
      <c r="JF201" s="71"/>
    </row>
    <row r="202" spans="58:282" x14ac:dyDescent="0.2">
      <c r="EM202" s="71"/>
      <c r="EN202" s="71"/>
      <c r="EQ202" s="71"/>
      <c r="ER202" s="71"/>
      <c r="EU202" s="71"/>
      <c r="EV202" s="71"/>
      <c r="EW202" s="71"/>
      <c r="EX202" s="71"/>
      <c r="EZ202" s="71"/>
      <c r="FB202" s="71"/>
      <c r="FC202" s="71"/>
      <c r="FJ202" s="71"/>
      <c r="FR202" s="71"/>
      <c r="FX202" s="71"/>
      <c r="FY202" s="71"/>
      <c r="GB202" s="71"/>
      <c r="GC202" s="71"/>
      <c r="GF202" s="71"/>
      <c r="GG202" s="71"/>
      <c r="GJ202" s="71"/>
      <c r="GK202" s="71"/>
      <c r="GL202" s="71"/>
      <c r="GM202" s="71"/>
      <c r="GQ202" s="71"/>
      <c r="GR202" s="71"/>
      <c r="HM202" s="71"/>
      <c r="HN202" s="71"/>
      <c r="HQ202" s="71"/>
      <c r="HR202" s="71"/>
      <c r="HS202" s="71"/>
      <c r="HT202" s="71"/>
      <c r="HV202" s="71"/>
      <c r="HX202" s="71"/>
      <c r="HY202" s="71"/>
      <c r="JB202" s="71"/>
      <c r="JE202" s="71"/>
      <c r="JF202" s="71"/>
    </row>
    <row r="203" spans="58:282" x14ac:dyDescent="0.2">
      <c r="EM203" s="71"/>
      <c r="EN203" s="71"/>
      <c r="EQ203" s="71"/>
      <c r="ER203" s="71"/>
      <c r="EU203" s="71"/>
      <c r="EV203" s="71"/>
      <c r="EW203" s="71"/>
      <c r="EX203" s="71"/>
      <c r="FB203" s="71"/>
      <c r="FC203" s="71"/>
      <c r="FD203" s="71"/>
      <c r="FE203" s="71"/>
      <c r="FF203" s="71"/>
      <c r="FG203" s="71"/>
      <c r="FH203" s="71"/>
      <c r="FI203" s="71"/>
      <c r="FJ203" s="71"/>
      <c r="FL203" s="71"/>
      <c r="FM203" s="71"/>
      <c r="FN203" s="71"/>
      <c r="FO203" s="71"/>
      <c r="FP203" s="71"/>
      <c r="FQ203" s="71"/>
      <c r="FR203" s="71"/>
      <c r="FX203" s="71"/>
      <c r="FY203" s="71"/>
      <c r="GB203" s="71"/>
      <c r="GC203" s="71"/>
      <c r="GF203" s="71"/>
      <c r="GG203" s="71"/>
      <c r="GJ203" s="71"/>
      <c r="GK203" s="71"/>
      <c r="GL203" s="71"/>
      <c r="GM203" s="71"/>
      <c r="GQ203" s="71"/>
      <c r="GR203" s="71"/>
      <c r="GU203" s="71"/>
      <c r="GX203" s="71"/>
      <c r="HC203" s="71"/>
      <c r="HE203" s="71"/>
      <c r="HF203" s="71"/>
      <c r="HG203" s="71"/>
      <c r="HM203" s="71"/>
      <c r="HN203" s="71"/>
      <c r="HQ203" s="71"/>
      <c r="HR203" s="71"/>
      <c r="HS203" s="71"/>
      <c r="HT203" s="71"/>
      <c r="HX203" s="71"/>
      <c r="HY203" s="71"/>
      <c r="IB203" s="71"/>
      <c r="IE203" s="71"/>
      <c r="JB203" s="71"/>
      <c r="JE203" s="71"/>
      <c r="JF203" s="71"/>
      <c r="JR203" s="71"/>
      <c r="JT203" s="71"/>
      <c r="JU203" s="71"/>
      <c r="JV203" s="71"/>
    </row>
    <row r="204" spans="58:282" x14ac:dyDescent="0.2">
      <c r="EB204" s="71"/>
      <c r="ED204" s="71"/>
      <c r="EM204" s="71"/>
      <c r="EN204" s="71"/>
      <c r="EQ204" s="71"/>
      <c r="ER204" s="71"/>
      <c r="EU204" s="71"/>
      <c r="EV204" s="71"/>
      <c r="EW204" s="71"/>
      <c r="EX204" s="71"/>
      <c r="FB204" s="71"/>
      <c r="FC204" s="71"/>
      <c r="FD204" s="71"/>
      <c r="FE204" s="71"/>
      <c r="FF204" s="71"/>
      <c r="FG204" s="71"/>
      <c r="FH204" s="71"/>
      <c r="FI204" s="71"/>
      <c r="FJ204" s="71"/>
      <c r="FL204" s="71"/>
      <c r="FM204" s="71"/>
      <c r="FN204" s="71"/>
      <c r="FO204" s="71"/>
      <c r="FP204" s="71"/>
      <c r="FQ204" s="71"/>
      <c r="FR204" s="71"/>
      <c r="FX204" s="71"/>
      <c r="FY204" s="71"/>
      <c r="GB204" s="71"/>
      <c r="GC204" s="71"/>
      <c r="GF204" s="71"/>
      <c r="GG204" s="71"/>
      <c r="GJ204" s="71"/>
      <c r="GK204" s="71"/>
      <c r="GL204" s="71"/>
      <c r="GM204" s="71"/>
      <c r="GQ204" s="71"/>
      <c r="GR204" s="71"/>
      <c r="HA204" s="71"/>
      <c r="HE204" s="71"/>
      <c r="HF204" s="71"/>
      <c r="HM204" s="71"/>
      <c r="HN204" s="71"/>
      <c r="HQ204" s="71"/>
      <c r="HR204" s="71"/>
      <c r="HS204" s="71"/>
      <c r="HT204" s="71"/>
      <c r="HX204" s="71"/>
      <c r="HY204" s="71"/>
      <c r="IH204" s="71"/>
      <c r="JB204" s="71"/>
      <c r="JE204" s="71"/>
      <c r="JF204" s="71"/>
      <c r="JT204" s="71"/>
      <c r="JU204" s="71"/>
    </row>
    <row r="205" spans="58:282" x14ac:dyDescent="0.2">
      <c r="EM205" s="71"/>
      <c r="EQ205" s="71"/>
      <c r="ER205" s="71"/>
      <c r="EU205" s="71"/>
      <c r="EV205" s="71"/>
      <c r="EW205" s="71"/>
      <c r="EX205" s="71"/>
      <c r="EZ205" s="71"/>
      <c r="FB205" s="71"/>
      <c r="FC205" s="71"/>
      <c r="FD205" s="71"/>
      <c r="FE205" s="71"/>
      <c r="FF205" s="71"/>
      <c r="FG205" s="71"/>
      <c r="FH205" s="71"/>
      <c r="FI205" s="71"/>
      <c r="FJ205" s="71"/>
      <c r="FL205" s="71"/>
      <c r="FM205" s="71"/>
      <c r="FN205" s="71"/>
      <c r="FO205" s="71"/>
      <c r="FP205" s="71"/>
      <c r="FQ205" s="71"/>
      <c r="FR205" s="71"/>
      <c r="FX205" s="71"/>
      <c r="FY205" s="71"/>
      <c r="GB205" s="71"/>
      <c r="GC205" s="71"/>
      <c r="GF205" s="71"/>
      <c r="GG205" s="71"/>
      <c r="GJ205" s="71"/>
      <c r="GK205" s="71"/>
      <c r="GL205" s="71"/>
      <c r="GM205" s="71"/>
      <c r="GQ205" s="71"/>
      <c r="GR205" s="71"/>
      <c r="GU205" s="71"/>
      <c r="GW205" s="71"/>
      <c r="GX205" s="71"/>
      <c r="GY205" s="71"/>
      <c r="HC205" s="71"/>
      <c r="HE205" s="71"/>
      <c r="HF205" s="71"/>
      <c r="HG205" s="71"/>
      <c r="HM205" s="71"/>
      <c r="HN205" s="71"/>
      <c r="HQ205" s="71"/>
      <c r="HR205" s="71"/>
      <c r="HS205" s="71"/>
      <c r="HT205" s="71"/>
      <c r="HV205" s="71"/>
      <c r="HX205" s="71"/>
      <c r="HY205" s="71"/>
      <c r="IB205" s="71"/>
      <c r="ID205" s="71"/>
      <c r="IE205" s="71"/>
      <c r="IF205" s="71"/>
      <c r="JB205" s="71"/>
      <c r="JE205" s="71"/>
      <c r="JF205" s="71"/>
      <c r="JR205" s="71"/>
      <c r="JT205" s="71"/>
      <c r="JU205" s="71"/>
      <c r="JV205" s="71"/>
    </row>
    <row r="206" spans="58:282" x14ac:dyDescent="0.2">
      <c r="EM206" s="71"/>
      <c r="EN206" s="71"/>
      <c r="EQ206" s="71"/>
      <c r="ER206" s="71"/>
      <c r="EU206" s="71"/>
      <c r="EV206" s="71"/>
      <c r="EW206" s="71"/>
      <c r="EX206" s="71"/>
      <c r="EZ206" s="71"/>
      <c r="FB206" s="71"/>
      <c r="FC206" s="71"/>
      <c r="FD206" s="71"/>
      <c r="FE206" s="71"/>
      <c r="FF206" s="71"/>
      <c r="FG206" s="71"/>
      <c r="FH206" s="71"/>
      <c r="FI206" s="71"/>
      <c r="FJ206" s="71"/>
      <c r="FL206" s="71"/>
      <c r="FM206" s="71"/>
      <c r="FN206" s="71"/>
      <c r="FO206" s="71"/>
      <c r="FP206" s="71"/>
      <c r="FQ206" s="71"/>
      <c r="FR206" s="71"/>
      <c r="FX206" s="71"/>
      <c r="FY206" s="71"/>
      <c r="GB206" s="71"/>
      <c r="GC206" s="71"/>
      <c r="GF206" s="71"/>
      <c r="GG206" s="71"/>
      <c r="GJ206" s="71"/>
      <c r="GK206" s="71"/>
      <c r="GL206" s="71"/>
      <c r="GM206" s="71"/>
      <c r="GQ206" s="71"/>
      <c r="GR206" s="71"/>
      <c r="GW206" s="71"/>
      <c r="GX206" s="71"/>
      <c r="GY206" s="71"/>
      <c r="HE206" s="71"/>
      <c r="HF206" s="71"/>
      <c r="HG206" s="71"/>
      <c r="HM206" s="71"/>
      <c r="HN206" s="71"/>
      <c r="HQ206" s="71"/>
      <c r="HR206" s="71"/>
      <c r="HS206" s="71"/>
      <c r="HT206" s="71"/>
      <c r="HV206" s="71"/>
      <c r="HX206" s="71"/>
      <c r="HY206" s="71"/>
      <c r="ID206" s="71"/>
      <c r="IE206" s="71"/>
      <c r="IF206" s="71"/>
      <c r="JB206" s="71"/>
      <c r="JE206" s="71"/>
      <c r="JF206" s="71"/>
      <c r="JT206" s="71"/>
      <c r="JU206" s="71"/>
      <c r="JV206" s="71"/>
    </row>
    <row r="207" spans="58:282" x14ac:dyDescent="0.2">
      <c r="BF207" s="71"/>
      <c r="DT207" s="71"/>
      <c r="DU207" s="71"/>
      <c r="DW207" s="71"/>
      <c r="EM207" s="71"/>
      <c r="EU207" s="71"/>
      <c r="EW207" s="71"/>
      <c r="EX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M207" s="71"/>
      <c r="FN207" s="71"/>
      <c r="FO207" s="71"/>
      <c r="FP207" s="71"/>
      <c r="FQ207" s="71"/>
      <c r="FR207" s="71"/>
      <c r="FX207" s="71"/>
      <c r="GB207" s="71"/>
      <c r="GJ207" s="71"/>
      <c r="GQ207" s="71"/>
      <c r="GR207" s="71"/>
      <c r="GV207" s="71"/>
      <c r="GX207" s="71"/>
      <c r="GZ207" s="71"/>
      <c r="HD207" s="71"/>
      <c r="HF207" s="71"/>
      <c r="HQ207" s="71"/>
      <c r="HS207" s="71"/>
      <c r="HT207" s="71"/>
      <c r="HW207" s="71"/>
      <c r="HX207" s="71"/>
      <c r="HY207" s="71"/>
      <c r="IC207" s="71"/>
      <c r="IE207" s="71"/>
      <c r="IG207" s="71"/>
      <c r="JB207" s="71"/>
      <c r="JE207" s="71"/>
      <c r="JF207" s="71"/>
      <c r="JS207" s="71"/>
      <c r="JU207" s="71"/>
    </row>
    <row r="208" spans="58:282" x14ac:dyDescent="0.2">
      <c r="EU208" s="71"/>
      <c r="EW208" s="71"/>
      <c r="EX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M208" s="71"/>
      <c r="FN208" s="71"/>
      <c r="FO208" s="71"/>
      <c r="FP208" s="71"/>
      <c r="FQ208" s="71"/>
      <c r="FR208" s="71"/>
      <c r="FX208" s="71"/>
      <c r="FY208" s="71"/>
      <c r="GB208" s="71"/>
      <c r="GC208" s="71"/>
      <c r="GJ208" s="71"/>
      <c r="GQ208" s="71"/>
      <c r="GR208" s="71"/>
      <c r="GT208" s="71"/>
      <c r="GU208" s="71"/>
      <c r="GV208" s="71"/>
      <c r="GX208" s="71"/>
      <c r="HB208" s="71"/>
      <c r="HC208" s="71"/>
      <c r="HD208" s="71"/>
      <c r="HF208" s="71"/>
      <c r="HQ208" s="71"/>
      <c r="HS208" s="71"/>
      <c r="HT208" s="71"/>
      <c r="HV208" s="71"/>
      <c r="HW208" s="71"/>
      <c r="HX208" s="71"/>
      <c r="HY208" s="71"/>
      <c r="IA208" s="71"/>
      <c r="IB208" s="71"/>
      <c r="IC208" s="71"/>
      <c r="IE208" s="71"/>
      <c r="JB208" s="71"/>
      <c r="JE208" s="71"/>
      <c r="JF208" s="71"/>
      <c r="JQ208" s="71"/>
      <c r="JR208" s="71"/>
      <c r="JS208" s="71"/>
      <c r="JU208" s="71"/>
    </row>
    <row r="209" spans="58:286" x14ac:dyDescent="0.2">
      <c r="EM209" s="71"/>
      <c r="EQ209" s="71"/>
      <c r="ER209" s="71"/>
      <c r="EU209" s="71"/>
      <c r="EV209" s="71"/>
      <c r="EW209" s="71"/>
      <c r="EX209" s="71"/>
      <c r="EZ209" s="71"/>
      <c r="FB209" s="71"/>
      <c r="FC209" s="71"/>
      <c r="FD209" s="71"/>
      <c r="FE209" s="71"/>
      <c r="FF209" s="71"/>
      <c r="FG209" s="71"/>
      <c r="FH209" s="71"/>
      <c r="FI209" s="71"/>
      <c r="FJ209" s="71"/>
      <c r="FM209" s="71"/>
      <c r="FN209" s="71"/>
      <c r="FO209" s="71"/>
      <c r="FP209" s="71"/>
      <c r="FQ209" s="71"/>
      <c r="FR209" s="71"/>
      <c r="FX209" s="71"/>
      <c r="FY209" s="71"/>
      <c r="GB209" s="71"/>
      <c r="GC209" s="71"/>
      <c r="GF209" s="71"/>
      <c r="GG209" s="71"/>
      <c r="GJ209" s="71"/>
      <c r="GK209" s="71"/>
      <c r="GL209" s="71"/>
      <c r="GM209" s="71"/>
      <c r="GN209" s="71"/>
      <c r="GQ209" s="71"/>
      <c r="GR209" s="71"/>
      <c r="GS209" s="71"/>
      <c r="GT209" s="71"/>
      <c r="GU209" s="71"/>
      <c r="GV209" s="71"/>
      <c r="GW209" s="71"/>
      <c r="GX209" s="71"/>
      <c r="GY209" s="71"/>
      <c r="HB209" s="71"/>
      <c r="HC209" s="71"/>
      <c r="HD209" s="71"/>
      <c r="HE209" s="71"/>
      <c r="HF209" s="71"/>
      <c r="HG209" s="71"/>
      <c r="HM209" s="71"/>
      <c r="HN209" s="71"/>
      <c r="HQ209" s="71"/>
      <c r="HR209" s="71"/>
      <c r="HS209" s="71"/>
      <c r="HT209" s="71"/>
      <c r="HV209" s="71"/>
      <c r="HX209" s="71"/>
      <c r="HY209" s="71"/>
      <c r="HZ209" s="71"/>
      <c r="IA209" s="71"/>
      <c r="IB209" s="71"/>
      <c r="IC209" s="71"/>
      <c r="ID209" s="71"/>
      <c r="IE209" s="71"/>
      <c r="IF209" s="71"/>
      <c r="JB209" s="71"/>
      <c r="JE209" s="71"/>
      <c r="JF209" s="71"/>
      <c r="JQ209" s="71"/>
      <c r="JR209" s="71"/>
      <c r="JS209" s="71"/>
      <c r="JT209" s="71"/>
      <c r="JU209" s="71"/>
      <c r="JV209" s="71"/>
    </row>
    <row r="210" spans="58:286" x14ac:dyDescent="0.2">
      <c r="EU210" s="71"/>
      <c r="EW210" s="71"/>
      <c r="EX210" s="71"/>
      <c r="FD210" s="71"/>
      <c r="FE210" s="71"/>
      <c r="FF210" s="71"/>
      <c r="FG210" s="71"/>
      <c r="FH210" s="71"/>
      <c r="FI210" s="71"/>
      <c r="FJ210" s="71"/>
      <c r="FM210" s="71"/>
      <c r="FN210" s="71"/>
      <c r="FO210" s="71"/>
      <c r="FP210" s="71"/>
      <c r="FQ210" s="71"/>
      <c r="FR210" s="71"/>
      <c r="FS210" s="71"/>
      <c r="FT210" s="71"/>
      <c r="GF210" s="71"/>
      <c r="GG210" s="71"/>
      <c r="GJ210" s="71"/>
      <c r="GV210" s="71"/>
      <c r="GX210" s="71"/>
      <c r="HB210" s="71"/>
      <c r="HC210" s="71"/>
      <c r="HD210" s="71"/>
      <c r="HF210" s="71"/>
      <c r="HM210" s="71"/>
      <c r="HN210" s="71"/>
      <c r="HQ210" s="71"/>
      <c r="HS210" s="71"/>
      <c r="HT210" s="71"/>
      <c r="IC210" s="71"/>
      <c r="IE210" s="71"/>
      <c r="JB210" s="71"/>
      <c r="JE210" s="71"/>
      <c r="JF210" s="71"/>
      <c r="JQ210" s="71"/>
      <c r="JR210" s="71"/>
      <c r="JS210" s="71"/>
      <c r="JU210" s="71"/>
      <c r="JW210" s="71"/>
      <c r="JZ210" s="71"/>
    </row>
    <row r="211" spans="58:286" x14ac:dyDescent="0.2">
      <c r="EU211" s="71"/>
      <c r="EW211" s="71"/>
      <c r="EX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M211" s="71"/>
      <c r="FN211" s="71"/>
      <c r="FO211" s="71"/>
      <c r="FP211" s="71"/>
      <c r="FQ211" s="71"/>
      <c r="FR211" s="71"/>
      <c r="FX211" s="71"/>
      <c r="FY211" s="71"/>
      <c r="GB211" s="71"/>
      <c r="GC211" s="71"/>
      <c r="GJ211" s="71"/>
      <c r="GQ211" s="71"/>
      <c r="GR211" s="71"/>
      <c r="GT211" s="71"/>
      <c r="GU211" s="71"/>
      <c r="GV211" s="71"/>
      <c r="GX211" s="71"/>
      <c r="HB211" s="71"/>
      <c r="HC211" s="71"/>
      <c r="HD211" s="71"/>
      <c r="HF211" s="71"/>
      <c r="HQ211" s="71"/>
      <c r="HS211" s="71"/>
      <c r="HT211" s="71"/>
      <c r="HV211" s="71"/>
      <c r="HW211" s="71"/>
      <c r="HX211" s="71"/>
      <c r="HY211" s="71"/>
      <c r="IA211" s="71"/>
      <c r="IB211" s="71"/>
      <c r="IC211" s="71"/>
      <c r="IE211" s="71"/>
      <c r="JB211" s="71"/>
      <c r="JE211" s="71"/>
      <c r="JF211" s="71"/>
      <c r="JQ211" s="71"/>
      <c r="JR211" s="71"/>
      <c r="JS211" s="71"/>
      <c r="JU211" s="71"/>
    </row>
    <row r="212" spans="58:286" x14ac:dyDescent="0.2">
      <c r="BF212" s="71"/>
      <c r="DS212" s="71"/>
      <c r="DT212" s="71"/>
      <c r="DU212" s="71"/>
      <c r="DV212" s="71"/>
      <c r="DW212" s="71"/>
      <c r="EA212" s="71"/>
      <c r="EC212" s="71"/>
      <c r="FI212" s="71"/>
      <c r="FK212" s="71"/>
      <c r="FL212" s="71"/>
      <c r="FQ212" s="71"/>
      <c r="GZ212" s="71"/>
      <c r="IG212" s="71"/>
    </row>
    <row r="213" spans="58:286" x14ac:dyDescent="0.2">
      <c r="BF213" s="71"/>
      <c r="DS213" s="71"/>
      <c r="DT213" s="71"/>
      <c r="DU213" s="71"/>
      <c r="DV213" s="71"/>
      <c r="DW213" s="71"/>
      <c r="EA213" s="71"/>
      <c r="EC213" s="71"/>
      <c r="FK213" s="71"/>
      <c r="FL213" s="71"/>
      <c r="GZ213" s="71"/>
      <c r="IG213" s="71"/>
    </row>
    <row r="214" spans="58:286" x14ac:dyDescent="0.2">
      <c r="FB214" s="71"/>
      <c r="FC214" s="71"/>
      <c r="FD214" s="71"/>
      <c r="FE214" s="71"/>
      <c r="FF214" s="71"/>
      <c r="FG214" s="71"/>
      <c r="FH214" s="71"/>
      <c r="FJ214" s="71"/>
      <c r="FM214" s="71"/>
      <c r="FN214" s="71"/>
      <c r="FO214" s="71"/>
      <c r="FP214" s="71"/>
      <c r="FR214" s="71"/>
      <c r="FX214" s="71"/>
      <c r="GB214" s="71"/>
      <c r="GQ214" s="71"/>
      <c r="GR214" s="71"/>
      <c r="GV214" s="71"/>
      <c r="GX214" s="71"/>
      <c r="HD214" s="71"/>
      <c r="HF214" s="71"/>
      <c r="HX214" s="71"/>
      <c r="HY214" s="71"/>
      <c r="IC214" s="71"/>
      <c r="IE214" s="71"/>
      <c r="JS214" s="71"/>
      <c r="JU214" s="71"/>
    </row>
    <row r="215" spans="58:286" x14ac:dyDescent="0.2">
      <c r="EM215" s="71"/>
      <c r="EQ215" s="71"/>
      <c r="ER215" s="71"/>
      <c r="EU215" s="71"/>
      <c r="EX215" s="71"/>
      <c r="FB215" s="71"/>
      <c r="FD215" s="71"/>
      <c r="FE215" s="71"/>
      <c r="FF215" s="71"/>
      <c r="FG215" s="71"/>
      <c r="FH215" s="71"/>
      <c r="FI215" s="71"/>
      <c r="FJ215" s="71"/>
      <c r="FM215" s="71"/>
      <c r="FN215" s="71"/>
      <c r="FO215" s="71"/>
      <c r="FP215" s="71"/>
      <c r="FQ215" s="71"/>
      <c r="FR215" s="71"/>
      <c r="FX215" s="71"/>
      <c r="FY215" s="71"/>
      <c r="GB215" s="71"/>
      <c r="GC215" s="71"/>
      <c r="GF215" s="71"/>
      <c r="GG215" s="71"/>
      <c r="GJ215" s="71"/>
      <c r="GK215" s="71"/>
      <c r="GM215" s="71"/>
      <c r="GP215" s="71"/>
      <c r="GQ215" s="71"/>
      <c r="GR215" s="71"/>
      <c r="GT215" s="71"/>
      <c r="GU215" s="71"/>
      <c r="GV215" s="71"/>
      <c r="GX215" s="71"/>
      <c r="HB215" s="71"/>
      <c r="HC215" s="71"/>
      <c r="HD215" s="71"/>
      <c r="HF215" s="71"/>
      <c r="HM215" s="71"/>
      <c r="HN215" s="71"/>
      <c r="HQ215" s="71"/>
      <c r="HR215" s="71"/>
      <c r="HT215" s="71"/>
      <c r="HW215" s="71"/>
      <c r="HX215" s="71"/>
      <c r="HY215" s="71"/>
      <c r="IA215" s="71"/>
      <c r="IB215" s="71"/>
      <c r="IC215" s="71"/>
      <c r="IE215" s="71"/>
      <c r="JQ215" s="71"/>
      <c r="JR215" s="71"/>
      <c r="JS215" s="71"/>
      <c r="JU215" s="71"/>
    </row>
    <row r="216" spans="58:286" x14ac:dyDescent="0.2">
      <c r="BF216" s="71"/>
      <c r="DS216" s="71"/>
      <c r="DT216" s="71"/>
      <c r="DU216" s="71"/>
      <c r="DV216" s="71"/>
      <c r="DW216" s="71"/>
      <c r="FG216" s="71"/>
      <c r="FJ216" s="71"/>
      <c r="FK216" s="71"/>
      <c r="FO216" s="71"/>
      <c r="FR216" s="71"/>
      <c r="FT216" s="71"/>
      <c r="FX216" s="71"/>
      <c r="FY216" s="71"/>
      <c r="GB216" s="71"/>
      <c r="GC216" s="71"/>
      <c r="GF216" s="71"/>
      <c r="GK216" s="71"/>
      <c r="GL216" s="71"/>
      <c r="GZ216" s="71"/>
      <c r="HM216" s="71"/>
      <c r="HR216" s="71"/>
      <c r="HS216" s="71"/>
      <c r="IG216" s="71"/>
      <c r="JZ216" s="71"/>
    </row>
    <row r="217" spans="58:286" x14ac:dyDescent="0.2">
      <c r="FJ217" s="71"/>
      <c r="FR217" s="71"/>
      <c r="FT217" s="71"/>
      <c r="FX217" s="71"/>
      <c r="FY217" s="71"/>
      <c r="GB217" s="71"/>
      <c r="GC217" s="71"/>
      <c r="GF217" s="71"/>
      <c r="GK217" s="71"/>
      <c r="GL217" s="71"/>
      <c r="GZ217" s="71"/>
      <c r="HM217" s="71"/>
      <c r="HR217" s="71"/>
      <c r="HS217" s="71"/>
      <c r="JZ217" s="71"/>
    </row>
    <row r="218" spans="58:286" x14ac:dyDescent="0.2">
      <c r="FD218" s="71"/>
      <c r="FE218" s="71"/>
      <c r="FF218" s="71"/>
      <c r="FG218" s="71"/>
      <c r="FH218" s="71"/>
      <c r="FI218" s="71"/>
      <c r="FJ218" s="71"/>
      <c r="FM218" s="71"/>
      <c r="FP218" s="71"/>
      <c r="FQ218" s="71"/>
      <c r="FR218" s="71"/>
    </row>
    <row r="219" spans="58:286" x14ac:dyDescent="0.2">
      <c r="FD219" s="71"/>
      <c r="FE219" s="71"/>
      <c r="FF219" s="71"/>
      <c r="FG219" s="71"/>
      <c r="FH219" s="71"/>
      <c r="FI219" s="71"/>
      <c r="FJ219" s="71"/>
      <c r="FM219" s="71"/>
      <c r="FN219" s="71"/>
      <c r="FO219" s="71"/>
      <c r="FP219" s="71"/>
      <c r="FQ219" s="71"/>
      <c r="FR219" s="71"/>
      <c r="GS219" s="71"/>
      <c r="GT219" s="71"/>
      <c r="GU219" s="71"/>
      <c r="GV219" s="71"/>
      <c r="GW219" s="71"/>
      <c r="GX219" s="71"/>
      <c r="GY219" s="71"/>
      <c r="HB219" s="71"/>
      <c r="HE219" s="71"/>
      <c r="HF219" s="71"/>
      <c r="HG219" s="71"/>
      <c r="HZ219" s="71"/>
      <c r="IA219" s="71"/>
      <c r="IB219" s="71"/>
      <c r="IC219" s="71"/>
      <c r="ID219" s="71"/>
      <c r="IE219" s="71"/>
      <c r="IF219" s="71"/>
      <c r="JQ219" s="71"/>
      <c r="JT219" s="71"/>
    </row>
    <row r="220" spans="58:286" x14ac:dyDescent="0.2">
      <c r="FB220" s="71"/>
      <c r="FC220" s="71"/>
      <c r="FD220" s="71"/>
      <c r="FE220" s="71"/>
      <c r="FF220" s="71"/>
      <c r="FG220" s="71"/>
      <c r="FH220" s="71"/>
      <c r="FJ220" s="71"/>
      <c r="FM220" s="71"/>
      <c r="FN220" s="71"/>
      <c r="FO220" s="71"/>
      <c r="FP220" s="71"/>
      <c r="FR220" s="71"/>
      <c r="FX220" s="71"/>
      <c r="GB220" s="71"/>
      <c r="GQ220" s="71"/>
      <c r="GR220" s="71"/>
      <c r="GV220" s="71"/>
      <c r="GX220" s="71"/>
      <c r="HD220" s="71"/>
      <c r="HF220" s="71"/>
      <c r="HX220" s="71"/>
      <c r="HY220" s="71"/>
      <c r="IC220" s="71"/>
      <c r="IE220" s="71"/>
      <c r="JS220" s="71"/>
      <c r="JU220" s="71"/>
    </row>
    <row r="221" spans="58:286" x14ac:dyDescent="0.2">
      <c r="EM221" s="71"/>
      <c r="EQ221" s="71"/>
      <c r="ER221" s="71"/>
      <c r="EU221" s="71"/>
      <c r="EX221" s="71"/>
      <c r="FB221" s="71"/>
      <c r="FD221" s="71"/>
      <c r="FE221" s="71"/>
      <c r="FF221" s="71"/>
      <c r="FG221" s="71"/>
      <c r="FH221" s="71"/>
      <c r="FI221" s="71"/>
      <c r="FJ221" s="71"/>
      <c r="FM221" s="71"/>
      <c r="FN221" s="71"/>
      <c r="FO221" s="71"/>
      <c r="FP221" s="71"/>
      <c r="FQ221" s="71"/>
      <c r="FR221" s="71"/>
      <c r="FX221" s="71"/>
      <c r="FY221" s="71"/>
      <c r="GB221" s="71"/>
      <c r="GC221" s="71"/>
      <c r="GF221" s="71"/>
      <c r="GG221" s="71"/>
      <c r="GJ221" s="71"/>
      <c r="GK221" s="71"/>
      <c r="GM221" s="71"/>
      <c r="GP221" s="71"/>
      <c r="GQ221" s="71"/>
      <c r="GR221" s="71"/>
      <c r="GT221" s="71"/>
      <c r="GU221" s="71"/>
      <c r="GV221" s="71"/>
      <c r="GX221" s="71"/>
      <c r="HB221" s="71"/>
      <c r="HC221" s="71"/>
      <c r="HD221" s="71"/>
      <c r="HF221" s="71"/>
      <c r="HM221" s="71"/>
      <c r="HN221" s="71"/>
      <c r="HQ221" s="71"/>
      <c r="HR221" s="71"/>
      <c r="HT221" s="71"/>
      <c r="HW221" s="71"/>
      <c r="HX221" s="71"/>
      <c r="HY221" s="71"/>
      <c r="IA221" s="71"/>
      <c r="IB221" s="71"/>
      <c r="IC221" s="71"/>
      <c r="IE221" s="71"/>
      <c r="JQ221" s="71"/>
      <c r="JR221" s="71"/>
      <c r="JS221" s="71"/>
      <c r="JU221" s="71"/>
    </row>
    <row r="222" spans="58:286" x14ac:dyDescent="0.2">
      <c r="EM222" s="71"/>
      <c r="EN222" s="71"/>
      <c r="EQ222" s="71"/>
      <c r="ER222" s="71"/>
      <c r="EU222" s="71"/>
      <c r="EX222" s="71"/>
      <c r="FC222" s="71"/>
      <c r="FI222" s="71"/>
      <c r="FQ222" s="71"/>
      <c r="FX222" s="71"/>
      <c r="FY222" s="71"/>
      <c r="GB222" s="71"/>
      <c r="GC222" s="71"/>
      <c r="GF222" s="71"/>
      <c r="GG222" s="71"/>
      <c r="GJ222" s="71"/>
      <c r="GM222" s="71"/>
      <c r="GN222" s="71"/>
      <c r="GQ222" s="71"/>
      <c r="GR222" s="71"/>
      <c r="GX222" s="71"/>
      <c r="HF222" s="71"/>
      <c r="HM222" s="71"/>
      <c r="HN222" s="71"/>
      <c r="HQ222" s="71"/>
      <c r="HT222" s="71"/>
      <c r="HX222" s="71"/>
      <c r="HY222" s="71"/>
      <c r="IE222" s="71"/>
      <c r="JF222" s="71"/>
      <c r="JU222" s="71"/>
    </row>
    <row r="223" spans="58:286" x14ac:dyDescent="0.2">
      <c r="BG223" s="71"/>
      <c r="EB223" s="71"/>
      <c r="ED223" s="71"/>
      <c r="EE223" s="71"/>
      <c r="EM223" s="71"/>
      <c r="EQ223" s="71"/>
      <c r="ER223" s="71"/>
      <c r="EU223" s="71"/>
      <c r="EV223" s="71"/>
      <c r="EW223" s="71"/>
      <c r="EX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M223" s="71"/>
      <c r="FN223" s="71"/>
      <c r="FO223" s="71"/>
      <c r="FP223" s="71"/>
      <c r="FQ223" s="71"/>
      <c r="FR223" s="71"/>
      <c r="FX223" s="71"/>
      <c r="FY223" s="71"/>
      <c r="GB223" s="71"/>
      <c r="GC223" s="71"/>
      <c r="GF223" s="71"/>
      <c r="GG223" s="71"/>
      <c r="GJ223" s="71"/>
      <c r="GK223" s="71"/>
      <c r="GL223" s="71"/>
      <c r="GM223" s="71"/>
      <c r="GQ223" s="71"/>
      <c r="GR223" s="71"/>
      <c r="HA223" s="71"/>
      <c r="HM223" s="71"/>
      <c r="HN223" s="71"/>
      <c r="HQ223" s="71"/>
      <c r="HR223" s="71"/>
      <c r="HS223" s="71"/>
      <c r="HT223" s="71"/>
      <c r="HV223" s="71"/>
      <c r="HW223" s="71"/>
      <c r="HX223" s="71"/>
      <c r="HY223" s="71"/>
      <c r="IH223" s="71"/>
      <c r="JF223" s="71"/>
    </row>
    <row r="224" spans="58:286" x14ac:dyDescent="0.2">
      <c r="EM224" s="71"/>
      <c r="EN224" s="71"/>
      <c r="EQ224" s="71"/>
      <c r="ER224" s="71"/>
      <c r="EU224" s="71"/>
      <c r="EV224" s="71"/>
      <c r="EW224" s="71"/>
      <c r="EX224" s="71"/>
      <c r="EZ224" s="71"/>
      <c r="FB224" s="71"/>
      <c r="FC224" s="71"/>
      <c r="FI224" s="71"/>
      <c r="FQ224" s="71"/>
      <c r="FX224" s="71"/>
      <c r="FY224" s="71"/>
      <c r="GB224" s="71"/>
      <c r="GC224" s="71"/>
      <c r="GF224" s="71"/>
      <c r="GG224" s="71"/>
      <c r="GJ224" s="71"/>
      <c r="GK224" s="71"/>
      <c r="GL224" s="71"/>
      <c r="GM224" s="71"/>
      <c r="GQ224" s="71"/>
      <c r="GR224" s="71"/>
      <c r="HM224" s="71"/>
      <c r="HN224" s="71"/>
      <c r="HQ224" s="71"/>
      <c r="HR224" s="71"/>
      <c r="HS224" s="71"/>
      <c r="HT224" s="71"/>
      <c r="HV224" s="71"/>
      <c r="HX224" s="71"/>
      <c r="HY224" s="71"/>
      <c r="JF224" s="71"/>
    </row>
    <row r="225" spans="59:286" x14ac:dyDescent="0.2">
      <c r="BG225" s="71"/>
      <c r="EB225" s="71"/>
      <c r="ED225" s="71"/>
      <c r="EE225" s="71"/>
      <c r="EM225" s="71"/>
      <c r="EQ225" s="71"/>
      <c r="ER225" s="71"/>
      <c r="EU225" s="71"/>
      <c r="EV225" s="71"/>
      <c r="EW225" s="71"/>
      <c r="EX225" s="71"/>
      <c r="FB225" s="71"/>
      <c r="FC225" s="71"/>
      <c r="FD225" s="71"/>
      <c r="FE225" s="71"/>
      <c r="FF225" s="71"/>
      <c r="FG225" s="71"/>
      <c r="FH225" s="71"/>
      <c r="FI225" s="71"/>
      <c r="FJ225" s="71"/>
      <c r="FM225" s="71"/>
      <c r="FN225" s="71"/>
      <c r="FO225" s="71"/>
      <c r="FP225" s="71"/>
      <c r="FQ225" s="71"/>
      <c r="FR225" s="71"/>
      <c r="FX225" s="71"/>
      <c r="FY225" s="71"/>
      <c r="GB225" s="71"/>
      <c r="GC225" s="71"/>
      <c r="GF225" s="71"/>
      <c r="GG225" s="71"/>
      <c r="GJ225" s="71"/>
      <c r="GK225" s="71"/>
      <c r="GL225" s="71"/>
      <c r="GM225" s="71"/>
      <c r="GQ225" s="71"/>
      <c r="GR225" s="71"/>
      <c r="HA225" s="71"/>
      <c r="HM225" s="71"/>
      <c r="HN225" s="71"/>
      <c r="HQ225" s="71"/>
      <c r="HR225" s="71"/>
      <c r="HS225" s="71"/>
      <c r="HT225" s="71"/>
      <c r="HX225" s="71"/>
      <c r="HY225" s="71"/>
      <c r="IH225" s="71"/>
      <c r="JF225" s="71"/>
    </row>
    <row r="226" spans="59:286" x14ac:dyDescent="0.2">
      <c r="BG226" s="71"/>
      <c r="EB226" s="71"/>
      <c r="ED226" s="71"/>
      <c r="EE226" s="71"/>
      <c r="EM226" s="71"/>
      <c r="EN226" s="71"/>
      <c r="EQ226" s="71"/>
      <c r="ER226" s="71"/>
      <c r="EU226" s="71"/>
      <c r="EV226" s="71"/>
      <c r="EW226" s="71"/>
      <c r="EX226" s="71"/>
      <c r="EZ226" s="71"/>
      <c r="FA226" s="71"/>
      <c r="FB226" s="71"/>
      <c r="FC226" s="71"/>
      <c r="FG226" s="71"/>
      <c r="FH226" s="71"/>
      <c r="FI226" s="71"/>
      <c r="FJ226" s="71"/>
      <c r="FO226" s="71"/>
      <c r="FP226" s="71"/>
      <c r="FQ226" s="71"/>
      <c r="FR226" s="71"/>
      <c r="FX226" s="71"/>
      <c r="FY226" s="71"/>
      <c r="GB226" s="71"/>
      <c r="GC226" s="71"/>
      <c r="GF226" s="71"/>
      <c r="GG226" s="71"/>
      <c r="GJ226" s="71"/>
      <c r="GK226" s="71"/>
      <c r="GL226" s="71"/>
      <c r="GM226" s="71"/>
      <c r="GQ226" s="71"/>
      <c r="GR226" s="71"/>
      <c r="HA226" s="71"/>
      <c r="HM226" s="71"/>
      <c r="HN226" s="71"/>
      <c r="HQ226" s="71"/>
      <c r="HR226" s="71"/>
      <c r="HS226" s="71"/>
      <c r="HT226" s="71"/>
      <c r="HV226" s="71"/>
      <c r="HW226" s="71"/>
      <c r="HX226" s="71"/>
      <c r="HY226" s="71"/>
      <c r="IH226" s="71"/>
      <c r="JF226" s="71"/>
    </row>
    <row r="227" spans="59:286" x14ac:dyDescent="0.2">
      <c r="EM227" s="71"/>
      <c r="EQ227" s="71"/>
      <c r="ER227" s="71"/>
      <c r="EU227" s="71"/>
      <c r="EW227" s="71"/>
      <c r="EX227" s="71"/>
      <c r="FB227" s="71"/>
      <c r="FC227" s="71"/>
      <c r="FE227" s="71"/>
      <c r="FF227" s="71"/>
      <c r="FG227" s="71"/>
      <c r="FI227" s="71"/>
      <c r="FM227" s="71"/>
      <c r="FN227" s="71"/>
      <c r="FO227" s="71"/>
      <c r="FQ227" s="71"/>
      <c r="FT227" s="71"/>
      <c r="FX227" s="71"/>
      <c r="FY227" s="71"/>
      <c r="GB227" s="71"/>
      <c r="GC227" s="71"/>
      <c r="GF227" s="71"/>
      <c r="GG227" s="71"/>
      <c r="GJ227" s="71"/>
      <c r="GK227" s="71"/>
      <c r="GL227" s="71"/>
      <c r="GM227" s="71"/>
      <c r="GQ227" s="71"/>
      <c r="GR227" s="71"/>
      <c r="HM227" s="71"/>
      <c r="HN227" s="71"/>
      <c r="HQ227" s="71"/>
      <c r="HR227" s="71"/>
      <c r="HS227" s="71"/>
      <c r="HT227" s="71"/>
      <c r="HX227" s="71"/>
      <c r="HY227" s="71"/>
      <c r="JZ227" s="71"/>
    </row>
    <row r="228" spans="59:286" x14ac:dyDescent="0.2">
      <c r="EM228" s="71"/>
      <c r="EN228" s="71"/>
      <c r="EQ228" s="71"/>
      <c r="ER228" s="71"/>
      <c r="EU228" s="71"/>
      <c r="EV228" s="71"/>
      <c r="EW228" s="71"/>
      <c r="EX228" s="71"/>
      <c r="FB228" s="71"/>
      <c r="FC228" s="71"/>
      <c r="FD228" s="71"/>
      <c r="FE228" s="71"/>
      <c r="FF228" s="71"/>
      <c r="FG228" s="71"/>
      <c r="FH228" s="71"/>
      <c r="FI228" s="71"/>
      <c r="FJ228" s="71"/>
      <c r="FM228" s="71"/>
      <c r="FN228" s="71"/>
      <c r="FO228" s="71"/>
      <c r="FP228" s="71"/>
      <c r="FQ228" s="71"/>
      <c r="FR228" s="71"/>
      <c r="FT228" s="71"/>
      <c r="FX228" s="71"/>
      <c r="FY228" s="71"/>
      <c r="GB228" s="71"/>
      <c r="GC228" s="71"/>
      <c r="GF228" s="71"/>
      <c r="GG228" s="71"/>
      <c r="GJ228" s="71"/>
      <c r="GK228" s="71"/>
      <c r="GL228" s="71"/>
      <c r="GM228" s="71"/>
      <c r="GQ228" s="71"/>
      <c r="GR228" s="71"/>
      <c r="HM228" s="71"/>
      <c r="HN228" s="71"/>
      <c r="HQ228" s="71"/>
      <c r="HR228" s="71"/>
      <c r="HS228" s="71"/>
      <c r="HT228" s="71"/>
      <c r="HX228" s="71"/>
      <c r="HY228" s="71"/>
      <c r="JZ228" s="71"/>
    </row>
    <row r="229" spans="59:286" x14ac:dyDescent="0.2">
      <c r="EM229" s="71"/>
      <c r="EQ229" s="71"/>
      <c r="ER229" s="71"/>
      <c r="EU229" s="71"/>
      <c r="EV229" s="71"/>
      <c r="EW229" s="71"/>
      <c r="EX229" s="71"/>
      <c r="FB229" s="71"/>
      <c r="FC229" s="71"/>
      <c r="FD229" s="71"/>
      <c r="FE229" s="71"/>
      <c r="FF229" s="71"/>
      <c r="FG229" s="71"/>
      <c r="FH229" s="71"/>
      <c r="FI229" s="71"/>
      <c r="FJ229" s="71"/>
      <c r="FM229" s="71"/>
      <c r="FN229" s="71"/>
      <c r="FO229" s="71"/>
      <c r="FP229" s="71"/>
      <c r="FQ229" s="71"/>
      <c r="FR229" s="71"/>
      <c r="FT229" s="71"/>
      <c r="FX229" s="71"/>
      <c r="FY229" s="71"/>
      <c r="GB229" s="71"/>
      <c r="GC229" s="71"/>
      <c r="GF229" s="71"/>
      <c r="GG229" s="71"/>
      <c r="GJ229" s="71"/>
      <c r="GK229" s="71"/>
      <c r="GL229" s="71"/>
      <c r="GM229" s="71"/>
      <c r="GQ229" s="71"/>
      <c r="GR229" s="71"/>
      <c r="HM229" s="71"/>
      <c r="HN229" s="71"/>
      <c r="HQ229" s="71"/>
      <c r="HR229" s="71"/>
      <c r="HS229" s="71"/>
      <c r="HT229" s="71"/>
      <c r="HX229" s="71"/>
      <c r="HY229" s="71"/>
      <c r="JZ229" s="71"/>
    </row>
    <row r="230" spans="59:286" x14ac:dyDescent="0.2">
      <c r="EM230" s="71"/>
      <c r="EQ230" s="71"/>
      <c r="ER230" s="71"/>
      <c r="EU230" s="71"/>
      <c r="EV230" s="71"/>
      <c r="EW230" s="71"/>
      <c r="EX230" s="71"/>
      <c r="FB230" s="71"/>
      <c r="FC230" s="71"/>
      <c r="FD230" s="71"/>
      <c r="FE230" s="71"/>
      <c r="FF230" s="71"/>
      <c r="FG230" s="71"/>
      <c r="FH230" s="71"/>
      <c r="FI230" s="71"/>
      <c r="FJ230" s="71"/>
      <c r="FM230" s="71"/>
      <c r="FN230" s="71"/>
      <c r="FO230" s="71"/>
      <c r="FP230" s="71"/>
      <c r="FQ230" s="71"/>
      <c r="FR230" s="71"/>
      <c r="FT230" s="71"/>
      <c r="FX230" s="71"/>
      <c r="FY230" s="71"/>
      <c r="GB230" s="71"/>
      <c r="GC230" s="71"/>
      <c r="GF230" s="71"/>
      <c r="GG230" s="71"/>
      <c r="GJ230" s="71"/>
      <c r="GK230" s="71"/>
      <c r="GL230" s="71"/>
      <c r="GM230" s="71"/>
      <c r="GQ230" s="71"/>
      <c r="GR230" s="71"/>
      <c r="HM230" s="71"/>
      <c r="HN230" s="71"/>
      <c r="HQ230" s="71"/>
      <c r="HR230" s="71"/>
      <c r="HS230" s="71"/>
      <c r="HT230" s="71"/>
      <c r="HX230" s="71"/>
      <c r="HY230" s="71"/>
      <c r="JZ230" s="71"/>
    </row>
    <row r="231" spans="59:286" x14ac:dyDescent="0.2">
      <c r="EM231" s="71"/>
      <c r="EN231" s="71"/>
      <c r="EQ231" s="71"/>
      <c r="ER231" s="71"/>
      <c r="EU231" s="71"/>
      <c r="EV231" s="71"/>
      <c r="EW231" s="71"/>
      <c r="EX231" s="71"/>
      <c r="FB231" s="71"/>
      <c r="FX231" s="71"/>
      <c r="FY231" s="71"/>
      <c r="GB231" s="71"/>
      <c r="GC231" s="71"/>
      <c r="GF231" s="71"/>
      <c r="GG231" s="71"/>
      <c r="GJ231" s="71"/>
      <c r="GK231" s="71"/>
      <c r="GL231" s="71"/>
      <c r="GM231" s="71"/>
      <c r="GN231" s="71"/>
      <c r="GQ231" s="71"/>
      <c r="HM231" s="71"/>
      <c r="HN231" s="71"/>
      <c r="HQ231" s="71"/>
      <c r="HR231" s="71"/>
      <c r="HS231" s="71"/>
      <c r="HT231" s="71"/>
      <c r="HX231" s="71"/>
    </row>
    <row r="232" spans="59:286" x14ac:dyDescent="0.2">
      <c r="EN232" s="71"/>
      <c r="EQ232" s="71"/>
      <c r="ER232" s="71"/>
      <c r="EU232" s="71"/>
      <c r="EV232" s="71"/>
      <c r="EW232" s="71"/>
      <c r="FB232" s="71"/>
      <c r="FT232" s="71"/>
      <c r="FX232" s="71"/>
      <c r="FY232" s="71"/>
      <c r="GB232" s="71"/>
      <c r="GC232" s="71"/>
      <c r="GF232" s="71"/>
      <c r="GG232" s="71"/>
      <c r="GJ232" s="71"/>
      <c r="GK232" s="71"/>
      <c r="GL232" s="71"/>
      <c r="GM232" s="71"/>
      <c r="GN232" s="71"/>
      <c r="GQ232" s="71"/>
      <c r="HM232" s="71"/>
      <c r="HN232" s="71"/>
      <c r="HQ232" s="71"/>
      <c r="HR232" s="71"/>
      <c r="HS232" s="71"/>
      <c r="HT232" s="71"/>
      <c r="HX232" s="71"/>
      <c r="JZ232" s="71"/>
    </row>
    <row r="233" spans="59:286" x14ac:dyDescent="0.2">
      <c r="EM233" s="71"/>
      <c r="EQ233" s="71"/>
      <c r="ER233" s="71"/>
      <c r="EU233" s="71"/>
      <c r="EV233" s="71"/>
      <c r="EW233" s="71"/>
      <c r="EX233" s="71"/>
      <c r="FB233" s="71"/>
      <c r="FC233" s="71"/>
      <c r="FD233" s="71"/>
      <c r="FE233" s="71"/>
      <c r="FF233" s="71"/>
      <c r="FG233" s="71"/>
      <c r="FH233" s="71"/>
      <c r="FI233" s="71"/>
      <c r="FJ233" s="71"/>
      <c r="FM233" s="71"/>
      <c r="FN233" s="71"/>
      <c r="FO233" s="71"/>
      <c r="FP233" s="71"/>
      <c r="FQ233" s="71"/>
      <c r="FR233" s="71"/>
      <c r="FT233" s="71"/>
      <c r="FX233" s="71"/>
      <c r="FY233" s="71"/>
      <c r="GB233" s="71"/>
      <c r="GC233" s="71"/>
      <c r="GF233" s="71"/>
      <c r="GG233" s="71"/>
      <c r="GJ233" s="71"/>
      <c r="GK233" s="71"/>
      <c r="GL233" s="71"/>
      <c r="GM233" s="71"/>
      <c r="GQ233" s="71"/>
      <c r="GR233" s="71"/>
      <c r="HM233" s="71"/>
      <c r="HN233" s="71"/>
      <c r="HQ233" s="71"/>
      <c r="HR233" s="71"/>
      <c r="HS233" s="71"/>
      <c r="HT233" s="71"/>
      <c r="HX233" s="71"/>
      <c r="HY233" s="71"/>
      <c r="JZ233" s="71"/>
    </row>
    <row r="234" spans="59:286" x14ac:dyDescent="0.2">
      <c r="EM234" s="71"/>
      <c r="EQ234" s="71"/>
      <c r="ER234" s="71"/>
      <c r="EU234" s="71"/>
      <c r="EV234" s="71"/>
      <c r="EW234" s="71"/>
      <c r="EX234" s="71"/>
      <c r="FB234" s="71"/>
      <c r="FC234" s="71"/>
      <c r="FD234" s="71"/>
      <c r="FE234" s="71"/>
      <c r="FF234" s="71"/>
      <c r="FG234" s="71"/>
      <c r="FH234" s="71"/>
      <c r="FI234" s="71"/>
      <c r="FJ234" s="71"/>
      <c r="FM234" s="71"/>
      <c r="FN234" s="71"/>
      <c r="FO234" s="71"/>
      <c r="FP234" s="71"/>
      <c r="FQ234" s="71"/>
      <c r="FR234" s="71"/>
      <c r="FT234" s="71"/>
      <c r="FX234" s="71"/>
      <c r="FY234" s="71"/>
      <c r="GB234" s="71"/>
      <c r="GC234" s="71"/>
      <c r="GF234" s="71"/>
      <c r="GG234" s="71"/>
      <c r="GJ234" s="71"/>
      <c r="GK234" s="71"/>
      <c r="GL234" s="71"/>
      <c r="GM234" s="71"/>
      <c r="GQ234" s="71"/>
      <c r="GR234" s="71"/>
      <c r="HM234" s="71"/>
      <c r="HN234" s="71"/>
      <c r="HQ234" s="71"/>
      <c r="HR234" s="71"/>
      <c r="HS234" s="71"/>
      <c r="HT234" s="71"/>
      <c r="HX234" s="71"/>
      <c r="HY234" s="71"/>
      <c r="JZ234" s="71"/>
    </row>
    <row r="235" spans="59:286" x14ac:dyDescent="0.2">
      <c r="EM235" s="71"/>
      <c r="EQ235" s="71"/>
      <c r="ER235" s="71"/>
      <c r="EU235" s="71"/>
      <c r="EV235" s="71"/>
      <c r="EW235" s="71"/>
      <c r="EX235" s="71"/>
      <c r="FB235" s="71"/>
      <c r="FC235" s="71"/>
      <c r="FD235" s="71"/>
      <c r="FE235" s="71"/>
      <c r="FF235" s="71"/>
      <c r="FG235" s="71"/>
      <c r="FH235" s="71"/>
      <c r="FI235" s="71"/>
      <c r="FJ235" s="71"/>
      <c r="FM235" s="71"/>
      <c r="FN235" s="71"/>
      <c r="FO235" s="71"/>
      <c r="FP235" s="71"/>
      <c r="FQ235" s="71"/>
      <c r="FR235" s="71"/>
      <c r="FT235" s="71"/>
      <c r="FX235" s="71"/>
      <c r="FY235" s="71"/>
      <c r="GB235" s="71"/>
      <c r="GC235" s="71"/>
      <c r="GF235" s="71"/>
      <c r="GG235" s="71"/>
      <c r="GJ235" s="71"/>
      <c r="GK235" s="71"/>
      <c r="GL235" s="71"/>
      <c r="GM235" s="71"/>
      <c r="GQ235" s="71"/>
      <c r="GR235" s="71"/>
      <c r="HM235" s="71"/>
      <c r="HN235" s="71"/>
      <c r="HQ235" s="71"/>
      <c r="HR235" s="71"/>
      <c r="HS235" s="71"/>
      <c r="HT235" s="71"/>
      <c r="HX235" s="71"/>
      <c r="HY235" s="71"/>
      <c r="JZ235" s="71"/>
    </row>
    <row r="236" spans="59:286" x14ac:dyDescent="0.2">
      <c r="EM236" s="71"/>
      <c r="EQ236" s="71"/>
      <c r="ER236" s="71"/>
      <c r="EU236" s="71"/>
      <c r="EV236" s="71"/>
      <c r="EW236" s="71"/>
      <c r="EX236" s="71"/>
      <c r="FB236" s="71"/>
      <c r="FC236" s="71"/>
      <c r="FD236" s="71"/>
      <c r="FE236" s="71"/>
      <c r="FF236" s="71"/>
      <c r="FG236" s="71"/>
      <c r="FH236" s="71"/>
      <c r="FI236" s="71"/>
      <c r="FJ236" s="71"/>
      <c r="FM236" s="71"/>
      <c r="FN236" s="71"/>
      <c r="FO236" s="71"/>
      <c r="FP236" s="71"/>
      <c r="FQ236" s="71"/>
      <c r="FR236" s="71"/>
      <c r="FT236" s="71"/>
      <c r="FX236" s="71"/>
      <c r="FY236" s="71"/>
      <c r="GB236" s="71"/>
      <c r="GC236" s="71"/>
      <c r="GF236" s="71"/>
      <c r="GG236" s="71"/>
      <c r="GJ236" s="71"/>
      <c r="GK236" s="71"/>
      <c r="GL236" s="71"/>
      <c r="GM236" s="71"/>
      <c r="GQ236" s="71"/>
      <c r="GR236" s="71"/>
      <c r="HM236" s="71"/>
      <c r="HN236" s="71"/>
      <c r="HQ236" s="71"/>
      <c r="HR236" s="71"/>
      <c r="HS236" s="71"/>
      <c r="HT236" s="71"/>
      <c r="HX236" s="71"/>
      <c r="HY236" s="71"/>
      <c r="JZ236" s="71"/>
    </row>
    <row r="237" spans="59:286" x14ac:dyDescent="0.2">
      <c r="EQ237" s="71"/>
      <c r="ER237" s="71"/>
      <c r="EU237" s="71"/>
      <c r="EV237" s="71"/>
      <c r="FD237" s="71"/>
      <c r="FE237" s="71"/>
      <c r="FF237" s="71"/>
      <c r="FG237" s="71"/>
      <c r="FH237" s="71"/>
      <c r="FI237" s="71"/>
      <c r="FJ237" s="71"/>
      <c r="FM237" s="71"/>
      <c r="FN237" s="71"/>
      <c r="FO237" s="71"/>
      <c r="FP237" s="71"/>
      <c r="FQ237" s="71"/>
      <c r="FR237" s="71"/>
      <c r="FX237" s="71"/>
      <c r="FY237" s="71"/>
      <c r="GB237" s="71"/>
      <c r="GC237" s="71"/>
      <c r="GF237" s="71"/>
      <c r="GG237" s="71"/>
      <c r="GJ237" s="71"/>
      <c r="GK237" s="71"/>
      <c r="GS237" s="71"/>
      <c r="GT237" s="71"/>
      <c r="GU237" s="71"/>
      <c r="GV237" s="71"/>
      <c r="GW237" s="71"/>
      <c r="GX237" s="71"/>
      <c r="GY237" s="71"/>
      <c r="HB237" s="71"/>
      <c r="HC237" s="71"/>
      <c r="HD237" s="71"/>
      <c r="HE237" s="71"/>
      <c r="HF237" s="71"/>
      <c r="HG237" s="71"/>
      <c r="HM237" s="71"/>
      <c r="HN237" s="71"/>
      <c r="HQ237" s="71"/>
      <c r="HR237" s="71"/>
      <c r="HZ237" s="71"/>
      <c r="IA237" s="71"/>
      <c r="IB237" s="71"/>
      <c r="IC237" s="71"/>
      <c r="ID237" s="71"/>
      <c r="IE237" s="71"/>
      <c r="IF237" s="71"/>
      <c r="JQ237" s="71"/>
      <c r="JR237" s="71"/>
      <c r="JS237" s="71"/>
      <c r="JT237" s="71"/>
      <c r="JU237" s="71"/>
      <c r="JV237" s="71"/>
    </row>
    <row r="238" spans="59:286" x14ac:dyDescent="0.2">
      <c r="EW238" s="71"/>
      <c r="EX238" s="71"/>
      <c r="FD238" s="71"/>
      <c r="FE238" s="71"/>
      <c r="FF238" s="71"/>
      <c r="FG238" s="71"/>
      <c r="FH238" s="71"/>
      <c r="FI238" s="71"/>
      <c r="FJ238" s="71"/>
      <c r="FM238" s="71"/>
      <c r="FN238" s="71"/>
      <c r="FO238" s="71"/>
      <c r="FP238" s="71"/>
      <c r="FQ238" s="71"/>
      <c r="FR238" s="71"/>
      <c r="FY238" s="71"/>
      <c r="GC238" s="71"/>
      <c r="GN238" s="71"/>
      <c r="HC238" s="71"/>
      <c r="HF238" s="71"/>
      <c r="HS238" s="71"/>
      <c r="HT238" s="71"/>
      <c r="JB238" s="71"/>
      <c r="JE238" s="71"/>
      <c r="JF238" s="71"/>
      <c r="JR238" s="71"/>
      <c r="JU238" s="71"/>
    </row>
    <row r="239" spans="59:286" x14ac:dyDescent="0.2">
      <c r="CZ239" s="71"/>
      <c r="DA239" s="71"/>
      <c r="DB239" s="71"/>
      <c r="EW239" s="71"/>
      <c r="EX239" s="71"/>
      <c r="FA239" s="71"/>
      <c r="FB239" s="71"/>
      <c r="FC239" s="71"/>
      <c r="FE239" s="71"/>
      <c r="FF239" s="71"/>
      <c r="FG239" s="71"/>
      <c r="FM239" s="71"/>
      <c r="FN239" s="71"/>
      <c r="FO239" s="71"/>
      <c r="FX239" s="71"/>
      <c r="GB239" s="71"/>
      <c r="GJ239" s="71"/>
      <c r="GM239" s="71"/>
      <c r="GQ239" s="71"/>
      <c r="GR239" s="71"/>
      <c r="GT239" s="71"/>
      <c r="GU239" s="71"/>
      <c r="GV239" s="71"/>
      <c r="GX239" s="71"/>
      <c r="HB239" s="71"/>
      <c r="HC239" s="71"/>
      <c r="HD239" s="71"/>
      <c r="HF239" s="71"/>
      <c r="HQ239" s="71"/>
      <c r="HS239" s="71"/>
      <c r="HT239" s="71"/>
      <c r="HW239" s="71"/>
      <c r="HX239" s="71"/>
      <c r="HY239" s="71"/>
      <c r="IA239" s="71"/>
      <c r="IB239" s="71"/>
      <c r="IC239" s="71"/>
      <c r="IE239" s="71"/>
      <c r="JB239" s="71"/>
      <c r="JE239" s="71"/>
      <c r="JF239" s="71"/>
      <c r="JQ239" s="71"/>
      <c r="JR239" s="71"/>
      <c r="JS239" s="71"/>
      <c r="JU239" s="71"/>
    </row>
    <row r="240" spans="59:286" x14ac:dyDescent="0.2">
      <c r="CZ240" s="71"/>
      <c r="EW240" s="71"/>
      <c r="EX240" s="71"/>
      <c r="FA240" s="71"/>
      <c r="FB240" s="71"/>
      <c r="FC240" s="71"/>
      <c r="FE240" s="71"/>
      <c r="FF240" s="71"/>
      <c r="FG240" s="71"/>
      <c r="FM240" s="71"/>
      <c r="FN240" s="71"/>
      <c r="FO240" s="71"/>
      <c r="GJ240" s="71"/>
      <c r="GM240" s="71"/>
      <c r="GQ240" s="71"/>
      <c r="GR240" s="71"/>
      <c r="HB240" s="71"/>
      <c r="HQ240" s="71"/>
      <c r="HS240" s="71"/>
      <c r="HT240" s="71"/>
      <c r="HW240" s="71"/>
      <c r="HX240" s="71"/>
      <c r="HY240" s="71"/>
      <c r="JB240" s="71"/>
      <c r="JE240" s="71"/>
      <c r="JF240" s="71"/>
      <c r="JQ240" s="71"/>
    </row>
    <row r="241" spans="143:286" x14ac:dyDescent="0.2">
      <c r="EW241" s="71"/>
      <c r="EX241" s="71"/>
      <c r="FB241" s="71"/>
      <c r="FC241" s="71"/>
      <c r="FD241" s="71"/>
      <c r="FE241" s="71"/>
      <c r="FF241" s="71"/>
      <c r="FG241" s="71"/>
      <c r="FH241" s="71"/>
      <c r="FI241" s="71"/>
      <c r="FJ241" s="71"/>
      <c r="FM241" s="71"/>
      <c r="FN241" s="71"/>
      <c r="FO241" s="71"/>
      <c r="FP241" s="71"/>
      <c r="FQ241" s="71"/>
      <c r="FR241" s="71"/>
      <c r="FT241" s="71"/>
      <c r="GG241" s="71"/>
      <c r="GJ241" s="71"/>
      <c r="GM241" s="71"/>
      <c r="GQ241" s="71"/>
      <c r="GR241" s="71"/>
      <c r="GT241" s="71"/>
      <c r="GU241" s="71"/>
      <c r="GV241" s="71"/>
      <c r="GX241" s="71"/>
      <c r="HB241" s="71"/>
      <c r="HC241" s="71"/>
      <c r="HD241" s="71"/>
      <c r="HF241" s="71"/>
      <c r="HN241" s="71"/>
      <c r="HQ241" s="71"/>
      <c r="HS241" s="71"/>
      <c r="HT241" s="71"/>
      <c r="HX241" s="71"/>
      <c r="HY241" s="71"/>
      <c r="IA241" s="71"/>
      <c r="IB241" s="71"/>
      <c r="IC241" s="71"/>
      <c r="IE241" s="71"/>
      <c r="JB241" s="71"/>
      <c r="JE241" s="71"/>
      <c r="JF241" s="71"/>
      <c r="JQ241" s="71"/>
      <c r="JR241" s="71"/>
      <c r="JS241" s="71"/>
      <c r="JU241" s="71"/>
      <c r="JZ241" s="71"/>
    </row>
    <row r="242" spans="143:286" x14ac:dyDescent="0.2">
      <c r="EW242" s="71"/>
      <c r="EX242" s="71"/>
      <c r="FB242" s="71"/>
      <c r="FC242" s="71"/>
      <c r="FD242" s="71"/>
      <c r="FE242" s="71"/>
      <c r="FF242" s="71"/>
      <c r="FG242" s="71"/>
      <c r="FH242" s="71"/>
      <c r="FI242" s="71"/>
      <c r="FJ242" s="71"/>
      <c r="FM242" s="71"/>
      <c r="FN242" s="71"/>
      <c r="FO242" s="71"/>
      <c r="FP242" s="71"/>
      <c r="FQ242" s="71"/>
      <c r="FR242" s="71"/>
      <c r="FT242" s="71"/>
      <c r="GJ242" s="71"/>
      <c r="GQ242" s="71"/>
      <c r="GR242" s="71"/>
      <c r="GT242" s="71"/>
      <c r="GU242" s="71"/>
      <c r="GV242" s="71"/>
      <c r="GX242" s="71"/>
      <c r="HB242" s="71"/>
      <c r="HC242" s="71"/>
      <c r="HD242" s="71"/>
      <c r="HF242" s="71"/>
      <c r="HQ242" s="71"/>
      <c r="HS242" s="71"/>
      <c r="HT242" s="71"/>
      <c r="HX242" s="71"/>
      <c r="HY242" s="71"/>
      <c r="IA242" s="71"/>
      <c r="IB242" s="71"/>
      <c r="IC242" s="71"/>
      <c r="IE242" s="71"/>
      <c r="JB242" s="71"/>
      <c r="JE242" s="71"/>
      <c r="JF242" s="71"/>
      <c r="JQ242" s="71"/>
      <c r="JR242" s="71"/>
      <c r="JS242" s="71"/>
      <c r="JU242" s="71"/>
      <c r="JZ242" s="71"/>
    </row>
    <row r="243" spans="143:286" x14ac:dyDescent="0.2">
      <c r="EM243" s="71"/>
      <c r="EN243" s="71"/>
      <c r="EQ243" s="71"/>
      <c r="ER243" s="71"/>
      <c r="EV243" s="71"/>
      <c r="EW243" s="71"/>
      <c r="EZ243" s="71"/>
      <c r="FB243" s="71"/>
      <c r="FC243" s="71"/>
      <c r="FE243" s="71"/>
      <c r="FF243" s="71"/>
      <c r="FG243" s="71"/>
      <c r="FJ243" s="71"/>
      <c r="FM243" s="71"/>
      <c r="FN243" s="71"/>
      <c r="FO243" s="71"/>
      <c r="FR243" s="71"/>
      <c r="FX243" s="71"/>
      <c r="FY243" s="71"/>
      <c r="GB243" s="71"/>
      <c r="GC243" s="71"/>
      <c r="GF243" s="71"/>
      <c r="GG243" s="71"/>
      <c r="GK243" s="71"/>
      <c r="GL243" s="71"/>
      <c r="GN243" s="71"/>
      <c r="GO243" s="71"/>
      <c r="GP243" s="71"/>
      <c r="GQ243" s="71"/>
      <c r="GR243" s="71"/>
      <c r="HG243" s="71"/>
      <c r="HM243" s="71"/>
      <c r="HN243" s="71"/>
      <c r="HR243" s="71"/>
      <c r="HS243" s="71"/>
      <c r="HV243" s="71"/>
      <c r="HW243" s="71"/>
      <c r="HX243" s="71"/>
      <c r="HY243" s="71"/>
      <c r="JB243" s="71"/>
      <c r="JE243" s="71"/>
      <c r="JF243" s="71"/>
      <c r="JV243" s="71"/>
    </row>
    <row r="244" spans="143:286" x14ac:dyDescent="0.2">
      <c r="EN244" s="71"/>
      <c r="EQ244" s="71"/>
      <c r="ER244" s="71"/>
      <c r="EV244" s="71"/>
      <c r="EW244" s="71"/>
      <c r="EZ244" s="71"/>
      <c r="FB244" s="71"/>
      <c r="FC244" s="71"/>
      <c r="FE244" s="71"/>
      <c r="FF244" s="71"/>
      <c r="FG244" s="71"/>
      <c r="FM244" s="71"/>
      <c r="FN244" s="71"/>
      <c r="FO244" s="71"/>
      <c r="FX244" s="71"/>
      <c r="FY244" s="71"/>
      <c r="GB244" s="71"/>
      <c r="GC244" s="71"/>
      <c r="GF244" s="71"/>
      <c r="GG244" s="71"/>
      <c r="GI244" s="71"/>
      <c r="GK244" s="71"/>
      <c r="GL244" s="71"/>
      <c r="GN244" s="71"/>
      <c r="GO244" s="71"/>
      <c r="GP244" s="71"/>
      <c r="GQ244" s="71"/>
      <c r="GR244" s="71"/>
      <c r="HC244" s="71"/>
      <c r="HG244" s="71"/>
      <c r="HM244" s="71"/>
      <c r="HN244" s="71"/>
      <c r="HR244" s="71"/>
      <c r="HS244" s="71"/>
      <c r="HV244" s="71"/>
      <c r="HW244" s="71"/>
      <c r="HX244" s="71"/>
      <c r="HY244" s="71"/>
      <c r="JB244" s="71"/>
      <c r="JE244" s="71"/>
      <c r="JF244" s="71"/>
      <c r="JR244" s="71"/>
      <c r="JV244" s="71"/>
    </row>
    <row r="245" spans="143:286" x14ac:dyDescent="0.2">
      <c r="EW245" s="71"/>
      <c r="EX245" s="71"/>
      <c r="FG245" s="71"/>
      <c r="FH245" s="71"/>
      <c r="FI245" s="71"/>
      <c r="FJ245" s="71"/>
      <c r="FO245" s="71"/>
      <c r="FP245" s="71"/>
      <c r="FQ245" s="71"/>
      <c r="FR245" s="71"/>
      <c r="FY245" s="71"/>
      <c r="GC245" s="71"/>
      <c r="GU245" s="71"/>
      <c r="HC245" s="71"/>
      <c r="HS245" s="71"/>
      <c r="HT245" s="71"/>
      <c r="JB245" s="71"/>
      <c r="JE245" s="71"/>
      <c r="JF245" s="71"/>
    </row>
    <row r="246" spans="143:286" x14ac:dyDescent="0.2">
      <c r="EW246" s="71"/>
      <c r="EX246" s="71"/>
      <c r="FG246" s="71"/>
      <c r="FH246" s="71"/>
      <c r="FI246" s="71"/>
      <c r="FJ246" s="71"/>
      <c r="FP246" s="71"/>
      <c r="FQ246" s="71"/>
      <c r="FR246" s="71"/>
      <c r="FY246" s="71"/>
      <c r="GC246" s="71"/>
      <c r="HS246" s="71"/>
      <c r="HT246" s="71"/>
      <c r="JB246" s="71"/>
      <c r="JE246" s="71"/>
      <c r="JF246" s="71"/>
    </row>
    <row r="247" spans="143:286" x14ac:dyDescent="0.2">
      <c r="EW247" s="71"/>
      <c r="EX247" s="71"/>
      <c r="FB247" s="71"/>
      <c r="FC247" s="71"/>
      <c r="FD247" s="71"/>
      <c r="FE247" s="71"/>
      <c r="FF247" s="71"/>
      <c r="FG247" s="71"/>
      <c r="FH247" s="71"/>
      <c r="FI247" s="71"/>
      <c r="FJ247" s="71"/>
      <c r="FM247" s="71"/>
      <c r="FN247" s="71"/>
      <c r="FO247" s="71"/>
      <c r="FP247" s="71"/>
      <c r="FQ247" s="71"/>
      <c r="FR247" s="71"/>
      <c r="FT247" s="71"/>
      <c r="GG247" s="71"/>
      <c r="GJ247" s="71"/>
      <c r="GM247" s="71"/>
      <c r="GQ247" s="71"/>
      <c r="GR247" s="71"/>
      <c r="GT247" s="71"/>
      <c r="GU247" s="71"/>
      <c r="GV247" s="71"/>
      <c r="GX247" s="71"/>
      <c r="HB247" s="71"/>
      <c r="HC247" s="71"/>
      <c r="HD247" s="71"/>
      <c r="HF247" s="71"/>
      <c r="HN247" s="71"/>
      <c r="HQ247" s="71"/>
      <c r="HS247" s="71"/>
      <c r="HT247" s="71"/>
      <c r="HX247" s="71"/>
      <c r="HY247" s="71"/>
      <c r="IA247" s="71"/>
      <c r="IB247" s="71"/>
      <c r="IC247" s="71"/>
      <c r="IE247" s="71"/>
      <c r="JB247" s="71"/>
      <c r="JE247" s="71"/>
      <c r="JF247" s="71"/>
      <c r="JQ247" s="71"/>
      <c r="JR247" s="71"/>
      <c r="JS247" s="71"/>
      <c r="JU247" s="71"/>
      <c r="JZ247" s="71"/>
    </row>
    <row r="248" spans="143:286" x14ac:dyDescent="0.2">
      <c r="EW248" s="71"/>
      <c r="EX248" s="71"/>
      <c r="FB248" s="71"/>
      <c r="FC248" s="71"/>
      <c r="FD248" s="71"/>
      <c r="FE248" s="71"/>
      <c r="FF248" s="71"/>
      <c r="FG248" s="71"/>
      <c r="FH248" s="71"/>
      <c r="FI248" s="71"/>
      <c r="FJ248" s="71"/>
      <c r="FM248" s="71"/>
      <c r="FN248" s="71"/>
      <c r="FO248" s="71"/>
      <c r="FP248" s="71"/>
      <c r="FQ248" s="71"/>
      <c r="FR248" s="71"/>
      <c r="FT248" s="71"/>
      <c r="GJ248" s="71"/>
      <c r="GQ248" s="71"/>
      <c r="GR248" s="71"/>
      <c r="GT248" s="71"/>
      <c r="GU248" s="71"/>
      <c r="GV248" s="71"/>
      <c r="GX248" s="71"/>
      <c r="HB248" s="71"/>
      <c r="HC248" s="71"/>
      <c r="HD248" s="71"/>
      <c r="HF248" s="71"/>
      <c r="HQ248" s="71"/>
      <c r="HS248" s="71"/>
      <c r="HT248" s="71"/>
      <c r="HX248" s="71"/>
      <c r="HY248" s="71"/>
      <c r="IA248" s="71"/>
      <c r="IB248" s="71"/>
      <c r="IC248" s="71"/>
      <c r="IE248" s="71"/>
      <c r="JB248" s="71"/>
      <c r="JE248" s="71"/>
      <c r="JF248" s="71"/>
      <c r="JQ248" s="71"/>
      <c r="JR248" s="71"/>
      <c r="JS248" s="71"/>
      <c r="JU248" s="71"/>
      <c r="JZ248" s="71"/>
    </row>
    <row r="249" spans="143:286" x14ac:dyDescent="0.2">
      <c r="EQ249" s="71"/>
      <c r="EW249" s="71"/>
      <c r="EX249" s="71"/>
      <c r="FE249" s="71"/>
      <c r="FF249" s="71"/>
      <c r="FG249" s="71"/>
      <c r="FJ249" s="71"/>
      <c r="FM249" s="71"/>
      <c r="FN249" s="71"/>
      <c r="FO249" s="71"/>
      <c r="FR249" s="71"/>
      <c r="FT249" s="71"/>
      <c r="GF249" s="71"/>
      <c r="GL249" s="71"/>
      <c r="HM249" s="71"/>
      <c r="HS249" s="71"/>
      <c r="HT249" s="71"/>
      <c r="JB249" s="71"/>
      <c r="JE249" s="71"/>
      <c r="JF249" s="71"/>
      <c r="JZ249" s="71"/>
    </row>
    <row r="250" spans="143:286" x14ac:dyDescent="0.2">
      <c r="EW250" s="71"/>
      <c r="EX250" s="71"/>
      <c r="FF250" s="71"/>
      <c r="FN250" s="71"/>
      <c r="FY250" s="71"/>
      <c r="GC250" s="71"/>
      <c r="GF250" s="71"/>
      <c r="HM250" s="71"/>
      <c r="HS250" s="71"/>
      <c r="HT250" s="71"/>
      <c r="JB250" s="71"/>
      <c r="JE250" s="71"/>
      <c r="JF250" s="71"/>
    </row>
    <row r="251" spans="143:286" x14ac:dyDescent="0.2">
      <c r="EW251" s="71"/>
      <c r="EX251" s="71"/>
      <c r="FG251" s="71"/>
      <c r="FH251" s="71"/>
      <c r="FI251" s="71"/>
      <c r="FJ251" s="71"/>
      <c r="FO251" s="71"/>
      <c r="FP251" s="71"/>
      <c r="FQ251" s="71"/>
      <c r="FR251" s="71"/>
      <c r="FY251" s="71"/>
      <c r="GC251" s="71"/>
      <c r="GU251" s="71"/>
      <c r="HC251" s="71"/>
      <c r="HS251" s="71"/>
      <c r="HT251" s="71"/>
      <c r="JB251" s="71"/>
      <c r="JE251" s="71"/>
      <c r="JF251" s="71"/>
    </row>
    <row r="252" spans="143:286" x14ac:dyDescent="0.2">
      <c r="EW252" s="71"/>
      <c r="EX252" s="71"/>
      <c r="FG252" s="71"/>
      <c r="FH252" s="71"/>
      <c r="FI252" s="71"/>
      <c r="FJ252" s="71"/>
      <c r="FP252" s="71"/>
      <c r="FQ252" s="71"/>
      <c r="FR252" s="71"/>
      <c r="FY252" s="71"/>
      <c r="GC252" s="71"/>
      <c r="HS252" s="71"/>
      <c r="HT252" s="71"/>
      <c r="JB252" s="71"/>
      <c r="JE252" s="71"/>
      <c r="JF252" s="71"/>
    </row>
    <row r="253" spans="143:286" x14ac:dyDescent="0.2">
      <c r="ER253" s="71"/>
      <c r="EU253" s="71"/>
      <c r="EW253" s="71"/>
      <c r="EX253" s="71"/>
      <c r="FB253" s="71"/>
      <c r="FC253" s="71"/>
      <c r="FE253" s="71"/>
      <c r="FF253" s="71"/>
      <c r="FG253" s="71"/>
      <c r="FM253" s="71"/>
      <c r="FN253" s="71"/>
      <c r="FO253" s="71"/>
      <c r="FT253" s="71"/>
      <c r="GG253" s="71"/>
      <c r="GJ253" s="71"/>
      <c r="GM253" s="71"/>
      <c r="GQ253" s="71"/>
      <c r="GR253" s="71"/>
      <c r="GT253" s="71"/>
      <c r="GU253" s="71"/>
      <c r="GV253" s="71"/>
      <c r="HB253" s="71"/>
      <c r="HC253" s="71"/>
      <c r="HD253" s="71"/>
      <c r="HN253" s="71"/>
      <c r="HQ253" s="71"/>
      <c r="HS253" s="71"/>
      <c r="HT253" s="71"/>
      <c r="HX253" s="71"/>
      <c r="HY253" s="71"/>
      <c r="IA253" s="71"/>
      <c r="IB253" s="71"/>
      <c r="IC253" s="71"/>
      <c r="JB253" s="71"/>
      <c r="JE253" s="71"/>
      <c r="JF253" s="71"/>
      <c r="JQ253" s="71"/>
      <c r="JR253" s="71"/>
      <c r="JS253" s="71"/>
      <c r="JZ253" s="71"/>
    </row>
    <row r="254" spans="143:286" x14ac:dyDescent="0.2">
      <c r="EW254" s="71"/>
      <c r="EX254" s="71"/>
      <c r="FF254" s="71"/>
      <c r="FX254" s="71"/>
      <c r="GB254" s="71"/>
      <c r="GJ254" s="71"/>
      <c r="GM254" s="71"/>
      <c r="HQ254" s="71"/>
      <c r="HS254" s="71"/>
      <c r="HT254" s="71"/>
      <c r="JB254" s="71"/>
      <c r="JE254" s="71"/>
      <c r="JF254" s="71"/>
    </row>
    <row r="255" spans="143:286" x14ac:dyDescent="0.2">
      <c r="EW255" s="71"/>
      <c r="EX255" s="71"/>
      <c r="FD255" s="71"/>
      <c r="FE255" s="71"/>
      <c r="FF255" s="71"/>
      <c r="FG255" s="71"/>
      <c r="FH255" s="71"/>
      <c r="FI255" s="71"/>
      <c r="FJ255" s="71"/>
      <c r="FM255" s="71"/>
      <c r="FN255" s="71"/>
      <c r="FO255" s="71"/>
      <c r="FP255" s="71"/>
      <c r="FQ255" s="71"/>
      <c r="FR255" s="71"/>
      <c r="GX255" s="71"/>
      <c r="HB255" s="71"/>
      <c r="HC255" s="71"/>
      <c r="HD255" s="71"/>
      <c r="HF255" s="71"/>
      <c r="HS255" s="71"/>
      <c r="HT255" s="71"/>
      <c r="IE255" s="71"/>
      <c r="JQ255" s="71"/>
      <c r="JR255" s="71"/>
      <c r="JS255" s="71"/>
      <c r="JU255" s="71"/>
    </row>
    <row r="256" spans="143:286" x14ac:dyDescent="0.2">
      <c r="EM256" s="71"/>
      <c r="EQ256" s="71"/>
      <c r="ER256" s="71"/>
      <c r="EU256" s="71"/>
      <c r="EX256" s="71"/>
      <c r="FA256" s="71"/>
      <c r="FB256" s="71"/>
      <c r="FC256" s="71"/>
      <c r="FE256" s="71"/>
      <c r="FF256" s="71"/>
      <c r="FG256" s="71"/>
      <c r="FK256" s="71"/>
      <c r="FL256" s="71"/>
      <c r="FM256" s="71"/>
      <c r="FN256" s="71"/>
      <c r="FO256" s="71"/>
      <c r="FX256" s="71"/>
      <c r="GB256" s="71"/>
      <c r="GF256" s="71"/>
      <c r="GG256" s="71"/>
      <c r="GJ256" s="71"/>
      <c r="GL256" s="71"/>
      <c r="GM256" s="71"/>
      <c r="GN256" s="71"/>
      <c r="GO256" s="71"/>
      <c r="GP256" s="71"/>
      <c r="GQ256" s="71"/>
      <c r="GR256" s="71"/>
      <c r="GV256" s="71"/>
      <c r="GX256" s="71"/>
      <c r="HA256" s="71"/>
      <c r="HB256" s="71"/>
      <c r="HC256" s="71"/>
      <c r="HD256" s="71"/>
      <c r="HF256" s="71"/>
      <c r="HM256" s="71"/>
      <c r="HN256" s="71"/>
      <c r="HQ256" s="71"/>
      <c r="HS256" s="71"/>
      <c r="HT256" s="71"/>
      <c r="HV256" s="71"/>
      <c r="HW256" s="71"/>
      <c r="HX256" s="71"/>
      <c r="HY256" s="71"/>
      <c r="IC256" s="71"/>
      <c r="IE256" s="71"/>
      <c r="IH256" s="71"/>
      <c r="JQ256" s="71"/>
      <c r="JR256" s="71"/>
      <c r="JS256" s="71"/>
      <c r="JU256" s="71"/>
    </row>
    <row r="257" spans="58:286" x14ac:dyDescent="0.2">
      <c r="EM257" s="71"/>
      <c r="EQ257" s="71"/>
      <c r="ER257" s="71"/>
      <c r="EU257" s="71"/>
      <c r="EX257" s="71"/>
      <c r="FA257" s="71"/>
      <c r="FB257" s="71"/>
      <c r="FC257" s="71"/>
      <c r="FE257" s="71"/>
      <c r="FF257" s="71"/>
      <c r="FG257" s="71"/>
      <c r="FL257" s="71"/>
      <c r="FM257" s="71"/>
      <c r="FN257" s="71"/>
      <c r="FO257" s="71"/>
      <c r="FX257" s="71"/>
      <c r="GB257" s="71"/>
      <c r="GF257" s="71"/>
      <c r="GG257" s="71"/>
      <c r="GJ257" s="71"/>
      <c r="GL257" s="71"/>
      <c r="GM257" s="71"/>
      <c r="GN257" s="71"/>
      <c r="GO257" s="71"/>
      <c r="GP257" s="71"/>
      <c r="GQ257" s="71"/>
      <c r="GR257" s="71"/>
      <c r="GV257" s="71"/>
      <c r="GX257" s="71"/>
      <c r="HA257" s="71"/>
      <c r="HB257" s="71"/>
      <c r="HC257" s="71"/>
      <c r="HD257" s="71"/>
      <c r="HF257" s="71"/>
      <c r="HM257" s="71"/>
      <c r="HN257" s="71"/>
      <c r="HQ257" s="71"/>
      <c r="HS257" s="71"/>
      <c r="HT257" s="71"/>
      <c r="HV257" s="71"/>
      <c r="HW257" s="71"/>
      <c r="HX257" s="71"/>
      <c r="HY257" s="71"/>
      <c r="IC257" s="71"/>
      <c r="IE257" s="71"/>
      <c r="IH257" s="71"/>
      <c r="JQ257" s="71"/>
      <c r="JR257" s="71"/>
      <c r="JS257" s="71"/>
      <c r="JU257" s="71"/>
    </row>
    <row r="258" spans="58:286" x14ac:dyDescent="0.2">
      <c r="EM258" s="71"/>
      <c r="EQ258" s="71"/>
      <c r="ER258" s="71"/>
      <c r="EU258" s="71"/>
      <c r="EW258" s="71"/>
      <c r="EX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L258" s="71"/>
      <c r="FM258" s="71"/>
      <c r="FN258" s="71"/>
      <c r="FO258" s="71"/>
      <c r="FP258" s="71"/>
      <c r="FQ258" s="71"/>
      <c r="FR258" s="71"/>
      <c r="FX258" s="71"/>
      <c r="GB258" s="71"/>
      <c r="GF258" s="71"/>
      <c r="GG258" s="71"/>
      <c r="GJ258" s="71"/>
      <c r="GL258" s="71"/>
      <c r="GM258" s="71"/>
      <c r="GN258" s="71"/>
      <c r="GO258" s="71"/>
      <c r="GP258" s="71"/>
      <c r="GQ258" s="71"/>
      <c r="GR258" s="71"/>
      <c r="GT258" s="71"/>
      <c r="GU258" s="71"/>
      <c r="GV258" s="71"/>
      <c r="GX258" s="71"/>
      <c r="HB258" s="71"/>
      <c r="HC258" s="71"/>
      <c r="HD258" s="71"/>
      <c r="HF258" s="71"/>
      <c r="HM258" s="71"/>
      <c r="HN258" s="71"/>
      <c r="HQ258" s="71"/>
      <c r="HS258" s="71"/>
      <c r="HT258" s="71"/>
      <c r="HV258" s="71"/>
      <c r="HW258" s="71"/>
      <c r="HX258" s="71"/>
      <c r="HY258" s="71"/>
      <c r="IA258" s="71"/>
      <c r="IB258" s="71"/>
      <c r="IC258" s="71"/>
      <c r="IE258" s="71"/>
      <c r="JQ258" s="71"/>
      <c r="JR258" s="71"/>
      <c r="JS258" s="71"/>
      <c r="JU258" s="71"/>
    </row>
    <row r="259" spans="58:286" x14ac:dyDescent="0.2">
      <c r="BF259" s="71"/>
      <c r="DT259" s="71"/>
      <c r="DU259" s="71"/>
      <c r="DW259" s="71"/>
      <c r="EW259" s="71"/>
      <c r="EX259" s="71"/>
      <c r="FB259" s="71"/>
      <c r="FC259" s="71"/>
      <c r="FD259" s="71"/>
      <c r="FE259" s="71"/>
      <c r="FF259" s="71"/>
      <c r="FG259" s="71"/>
      <c r="FH259" s="71"/>
      <c r="FI259" s="71"/>
      <c r="FJ259" s="71"/>
      <c r="FM259" s="71"/>
      <c r="FN259" s="71"/>
      <c r="FO259" s="71"/>
      <c r="FP259" s="71"/>
      <c r="FQ259" s="71"/>
      <c r="FR259" s="71"/>
      <c r="GQ259" s="71"/>
      <c r="GR259" s="71"/>
      <c r="GZ259" s="71"/>
      <c r="HS259" s="71"/>
      <c r="HT259" s="71"/>
      <c r="HX259" s="71"/>
      <c r="HY259" s="71"/>
      <c r="IG259" s="71"/>
    </row>
    <row r="260" spans="58:286" x14ac:dyDescent="0.2">
      <c r="EM260" s="71"/>
      <c r="EN260" s="71"/>
      <c r="EQ260" s="71"/>
      <c r="ER260" s="71"/>
      <c r="EV260" s="71"/>
      <c r="EW260" s="71"/>
      <c r="EZ260" s="71"/>
      <c r="FB260" s="71"/>
      <c r="FC260" s="71"/>
      <c r="FE260" s="71"/>
      <c r="FF260" s="71"/>
      <c r="FG260" s="71"/>
      <c r="FJ260" s="71"/>
      <c r="FM260" s="71"/>
      <c r="FN260" s="71"/>
      <c r="FO260" s="71"/>
      <c r="FR260" s="71"/>
      <c r="FX260" s="71"/>
      <c r="FY260" s="71"/>
      <c r="GB260" s="71"/>
      <c r="GC260" s="71"/>
      <c r="GF260" s="71"/>
      <c r="GG260" s="71"/>
      <c r="GJ260" s="71"/>
      <c r="GK260" s="71"/>
      <c r="GL260" s="71"/>
      <c r="GM260" s="71"/>
      <c r="GN260" s="71"/>
      <c r="GO260" s="71"/>
      <c r="GP260" s="71"/>
      <c r="GQ260" s="71"/>
      <c r="GR260" s="71"/>
      <c r="HG260" s="71"/>
      <c r="HM260" s="71"/>
      <c r="HN260" s="71"/>
      <c r="HQ260" s="71"/>
      <c r="HR260" s="71"/>
      <c r="HS260" s="71"/>
      <c r="HT260" s="71"/>
      <c r="HV260" s="71"/>
      <c r="HW260" s="71"/>
      <c r="HX260" s="71"/>
      <c r="HY260" s="71"/>
      <c r="JV260" s="71"/>
    </row>
    <row r="261" spans="58:286" x14ac:dyDescent="0.2">
      <c r="EM261" s="71"/>
      <c r="EN261" s="71"/>
      <c r="EQ261" s="71"/>
      <c r="ER261" s="71"/>
      <c r="EV261" s="71"/>
      <c r="EW261" s="71"/>
      <c r="EZ261" s="71"/>
      <c r="FB261" s="71"/>
      <c r="FC261" s="71"/>
      <c r="FE261" s="71"/>
      <c r="FF261" s="71"/>
      <c r="FG261" s="71"/>
      <c r="FJ261" s="71"/>
      <c r="FM261" s="71"/>
      <c r="FN261" s="71"/>
      <c r="FO261" s="71"/>
      <c r="FR261" s="71"/>
      <c r="FT261" s="71"/>
      <c r="FX261" s="71"/>
      <c r="FY261" s="71"/>
      <c r="GB261" s="71"/>
      <c r="GC261" s="71"/>
      <c r="GF261" s="71"/>
      <c r="GG261" s="71"/>
      <c r="GJ261" s="71"/>
      <c r="GK261" s="71"/>
      <c r="GL261" s="71"/>
      <c r="GM261" s="71"/>
      <c r="GN261" s="71"/>
      <c r="GO261" s="71"/>
      <c r="GP261" s="71"/>
      <c r="GQ261" s="71"/>
      <c r="GR261" s="71"/>
      <c r="HG261" s="71"/>
      <c r="HM261" s="71"/>
      <c r="HN261" s="71"/>
      <c r="HQ261" s="71"/>
      <c r="HR261" s="71"/>
      <c r="HS261" s="71"/>
      <c r="HT261" s="71"/>
      <c r="HV261" s="71"/>
      <c r="HW261" s="71"/>
      <c r="HX261" s="71"/>
      <c r="HY261" s="71"/>
      <c r="JV261" s="71"/>
      <c r="JZ261" s="71"/>
    </row>
    <row r="262" spans="58:286" x14ac:dyDescent="0.2">
      <c r="CZ262" s="71"/>
      <c r="EW262" s="71"/>
      <c r="EX262" s="71"/>
      <c r="FD262" s="71"/>
      <c r="FE262" s="71"/>
      <c r="FF262" s="71"/>
      <c r="FG262" s="71"/>
      <c r="FH262" s="71"/>
      <c r="FI262" s="71"/>
      <c r="FJ262" s="71"/>
      <c r="FM262" s="71"/>
      <c r="FN262" s="71"/>
      <c r="FO262" s="71"/>
      <c r="FP262" s="71"/>
      <c r="FQ262" s="71"/>
      <c r="FR262" s="71"/>
      <c r="FT262" s="71"/>
      <c r="GG262" s="71"/>
      <c r="GJ262" s="71"/>
      <c r="GL262" s="71"/>
      <c r="HB262" s="71"/>
      <c r="HN262" s="71"/>
      <c r="HQ262" s="71"/>
      <c r="HS262" s="71"/>
      <c r="HT262" s="71"/>
      <c r="JQ262" s="71"/>
      <c r="JZ262" s="71"/>
    </row>
    <row r="263" spans="58:286" x14ac:dyDescent="0.2">
      <c r="BG263" s="71"/>
      <c r="EB263" s="71"/>
      <c r="ED263" s="71"/>
      <c r="EE263" s="71"/>
      <c r="EM263" s="71"/>
      <c r="EQ263" s="71"/>
      <c r="ER263" s="71"/>
      <c r="EU263" s="71"/>
      <c r="EV263" s="71"/>
      <c r="EW263" s="71"/>
      <c r="FB263" s="71"/>
      <c r="FC263" s="71"/>
      <c r="FD263" s="71"/>
      <c r="FE263" s="71"/>
      <c r="FF263" s="71"/>
      <c r="FG263" s="71"/>
      <c r="FH263" s="71"/>
      <c r="FI263" s="71"/>
      <c r="FJ263" s="71"/>
      <c r="FM263" s="71"/>
      <c r="FN263" s="71"/>
      <c r="FO263" s="71"/>
      <c r="FP263" s="71"/>
      <c r="FQ263" s="71"/>
      <c r="FR263" s="71"/>
      <c r="FT263" s="71"/>
      <c r="FX263" s="71"/>
      <c r="FY263" s="71"/>
      <c r="GB263" s="71"/>
      <c r="GC263" s="71"/>
      <c r="GF263" s="71"/>
      <c r="GG263" s="71"/>
      <c r="GJ263" s="71"/>
      <c r="GK263" s="71"/>
      <c r="GL263" s="71"/>
      <c r="GM263" s="71"/>
      <c r="GN263" s="71"/>
      <c r="GO263" s="71"/>
      <c r="GP263" s="71"/>
      <c r="GQ263" s="71"/>
      <c r="GR263" s="71"/>
      <c r="GT263" s="71"/>
      <c r="GU263" s="71"/>
      <c r="GV263" s="71"/>
      <c r="GX263" s="71"/>
      <c r="HA263" s="71"/>
      <c r="HB263" s="71"/>
      <c r="HC263" s="71"/>
      <c r="HD263" s="71"/>
      <c r="HF263" s="71"/>
      <c r="HM263" s="71"/>
      <c r="HN263" s="71"/>
      <c r="HQ263" s="71"/>
      <c r="HR263" s="71"/>
      <c r="HS263" s="71"/>
      <c r="HT263" s="71"/>
      <c r="HV263" s="71"/>
      <c r="HW263" s="71"/>
      <c r="HX263" s="71"/>
      <c r="HY263" s="71"/>
      <c r="IA263" s="71"/>
      <c r="IB263" s="71"/>
      <c r="IC263" s="71"/>
      <c r="IE263" s="71"/>
      <c r="IH263" s="71"/>
      <c r="JR263" s="71"/>
      <c r="JU263" s="71"/>
      <c r="JZ263" s="71"/>
    </row>
    <row r="264" spans="58:286" x14ac:dyDescent="0.2">
      <c r="EM264" s="71"/>
      <c r="EQ264" s="71"/>
      <c r="ER264" s="71"/>
      <c r="EU264" s="71"/>
      <c r="EW264" s="71"/>
      <c r="EX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L264" s="71"/>
      <c r="FM264" s="71"/>
      <c r="FN264" s="71"/>
      <c r="FO264" s="71"/>
      <c r="FP264" s="71"/>
      <c r="FQ264" s="71"/>
      <c r="FR264" s="71"/>
      <c r="FX264" s="71"/>
      <c r="GB264" s="71"/>
      <c r="GF264" s="71"/>
      <c r="GG264" s="71"/>
      <c r="GJ264" s="71"/>
      <c r="GL264" s="71"/>
      <c r="GM264" s="71"/>
      <c r="GN264" s="71"/>
      <c r="GO264" s="71"/>
      <c r="GP264" s="71"/>
      <c r="GQ264" s="71"/>
      <c r="GR264" s="71"/>
      <c r="GT264" s="71"/>
      <c r="GU264" s="71"/>
      <c r="GV264" s="71"/>
      <c r="GX264" s="71"/>
      <c r="HB264" s="71"/>
      <c r="HC264" s="71"/>
      <c r="HD264" s="71"/>
      <c r="HF264" s="71"/>
      <c r="HM264" s="71"/>
      <c r="HN264" s="71"/>
      <c r="HQ264" s="71"/>
      <c r="HS264" s="71"/>
      <c r="HT264" s="71"/>
      <c r="HV264" s="71"/>
      <c r="HW264" s="71"/>
      <c r="HX264" s="71"/>
      <c r="HY264" s="71"/>
      <c r="IA264" s="71"/>
      <c r="IB264" s="71"/>
      <c r="IC264" s="71"/>
      <c r="IE264" s="71"/>
      <c r="JQ264" s="71"/>
      <c r="JR264" s="71"/>
      <c r="JS264" s="71"/>
      <c r="JU264" s="71"/>
    </row>
    <row r="265" spans="58:286" x14ac:dyDescent="0.2">
      <c r="BG265" s="71"/>
      <c r="EB265" s="71"/>
      <c r="ED265" s="71"/>
      <c r="EE265" s="71"/>
      <c r="EM265" s="71"/>
      <c r="EQ265" s="71"/>
      <c r="ER265" s="71"/>
      <c r="EU265" s="71"/>
      <c r="EV265" s="71"/>
      <c r="EW265" s="71"/>
      <c r="EX265" s="71"/>
      <c r="FB265" s="71"/>
      <c r="FC265" s="71"/>
      <c r="FD265" s="71"/>
      <c r="FE265" s="71"/>
      <c r="FF265" s="71"/>
      <c r="FG265" s="71"/>
      <c r="FH265" s="71"/>
      <c r="FI265" s="71"/>
      <c r="FJ265" s="71"/>
      <c r="FM265" s="71"/>
      <c r="FN265" s="71"/>
      <c r="FO265" s="71"/>
      <c r="FP265" s="71"/>
      <c r="FQ265" s="71"/>
      <c r="FR265" s="71"/>
      <c r="FT265" s="71"/>
      <c r="FX265" s="71"/>
      <c r="GB265" s="71"/>
      <c r="GF265" s="71"/>
      <c r="GG265" s="71"/>
      <c r="GJ265" s="71"/>
      <c r="GK265" s="71"/>
      <c r="GL265" s="71"/>
      <c r="GM265" s="71"/>
      <c r="GN265" s="71"/>
      <c r="GO265" s="71"/>
      <c r="GP265" s="71"/>
      <c r="GQ265" s="71"/>
      <c r="GR265" s="71"/>
      <c r="GT265" s="71"/>
      <c r="GU265" s="71"/>
      <c r="GV265" s="71"/>
      <c r="GX265" s="71"/>
      <c r="HA265" s="71"/>
      <c r="HB265" s="71"/>
      <c r="HC265" s="71"/>
      <c r="HD265" s="71"/>
      <c r="HF265" s="71"/>
      <c r="HM265" s="71"/>
      <c r="HN265" s="71"/>
      <c r="HQ265" s="71"/>
      <c r="HR265" s="71"/>
      <c r="HS265" s="71"/>
      <c r="HT265" s="71"/>
      <c r="HV265" s="71"/>
      <c r="HW265" s="71"/>
      <c r="HX265" s="71"/>
      <c r="HY265" s="71"/>
      <c r="IA265" s="71"/>
      <c r="IB265" s="71"/>
      <c r="IC265" s="71"/>
      <c r="IE265" s="71"/>
      <c r="IH265" s="71"/>
      <c r="JQ265" s="71"/>
      <c r="JR265" s="71"/>
      <c r="JS265" s="71"/>
      <c r="JU265" s="71"/>
      <c r="JZ265" s="71"/>
    </row>
    <row r="266" spans="58:286" x14ac:dyDescent="0.2">
      <c r="FD266" s="71"/>
      <c r="FE266" s="71"/>
      <c r="FF266" s="71"/>
      <c r="FG266" s="71"/>
      <c r="FH266" s="71"/>
      <c r="FI266" s="71"/>
      <c r="FJ266" s="71"/>
      <c r="FM266" s="71"/>
      <c r="FN266" s="71"/>
      <c r="FO266" s="71"/>
      <c r="FP266" s="71"/>
      <c r="FQ266" s="71"/>
      <c r="FR266" s="71"/>
      <c r="FS266" s="71"/>
      <c r="GJ266" s="71"/>
      <c r="GS266" s="71"/>
      <c r="GT266" s="71"/>
      <c r="GU266" s="71"/>
      <c r="GV266" s="71"/>
      <c r="GW266" s="71"/>
      <c r="GX266" s="71"/>
      <c r="GY266" s="71"/>
      <c r="HB266" s="71"/>
      <c r="HC266" s="71"/>
      <c r="HD266" s="71"/>
      <c r="HE266" s="71"/>
      <c r="HF266" s="71"/>
      <c r="HG266" s="71"/>
      <c r="HQ266" s="71"/>
      <c r="HZ266" s="71"/>
      <c r="IA266" s="71"/>
      <c r="IB266" s="71"/>
      <c r="IC266" s="71"/>
      <c r="ID266" s="71"/>
      <c r="IE266" s="71"/>
      <c r="IF266" s="71"/>
      <c r="JQ266" s="71"/>
      <c r="JR266" s="71"/>
      <c r="JS266" s="71"/>
      <c r="JT266" s="71"/>
      <c r="JU266" s="71"/>
      <c r="JV266" s="71"/>
      <c r="JW266" s="71"/>
    </row>
    <row r="267" spans="58:286" x14ac:dyDescent="0.2">
      <c r="FD267" s="71"/>
      <c r="FE267" s="71"/>
      <c r="FF267" s="71"/>
      <c r="FG267" s="71"/>
      <c r="FH267" s="71"/>
      <c r="FJ267" s="71"/>
      <c r="FM267" s="71"/>
      <c r="FN267" s="71"/>
      <c r="FO267" s="71"/>
      <c r="FP267" s="71"/>
      <c r="FR267" s="71"/>
      <c r="FS267" s="71"/>
      <c r="GJ267" s="71"/>
      <c r="GS267" s="71"/>
      <c r="GT267" s="71"/>
      <c r="GU267" s="71"/>
      <c r="GV267" s="71"/>
      <c r="GW267" s="71"/>
      <c r="GX267" s="71"/>
      <c r="GY267" s="71"/>
      <c r="HB267" s="71"/>
      <c r="HC267" s="71"/>
      <c r="HD267" s="71"/>
      <c r="HE267" s="71"/>
      <c r="HF267" s="71"/>
      <c r="HG267" s="71"/>
      <c r="HQ267" s="71"/>
      <c r="HZ267" s="71"/>
      <c r="IA267" s="71"/>
      <c r="IB267" s="71"/>
      <c r="IC267" s="71"/>
      <c r="ID267" s="71"/>
      <c r="IE267" s="71"/>
      <c r="IF267" s="71"/>
      <c r="JQ267" s="71"/>
      <c r="JR267" s="71"/>
      <c r="JS267" s="71"/>
      <c r="JT267" s="71"/>
      <c r="JU267" s="71"/>
      <c r="JV267" s="71"/>
      <c r="JW267" s="71"/>
    </row>
    <row r="268" spans="58:286" x14ac:dyDescent="0.2">
      <c r="FD268" s="71"/>
      <c r="FE268" s="71"/>
      <c r="FF268" s="71"/>
      <c r="FG268" s="71"/>
      <c r="FH268" s="71"/>
      <c r="FI268" s="71"/>
      <c r="FJ268" s="71"/>
      <c r="FM268" s="71"/>
      <c r="FN268" s="71"/>
      <c r="FO268" s="71"/>
      <c r="FP268" s="71"/>
      <c r="FQ268" s="71"/>
      <c r="FR268" s="71"/>
      <c r="FS268" s="71"/>
      <c r="GJ268" s="71"/>
      <c r="GS268" s="71"/>
      <c r="GT268" s="71"/>
      <c r="GU268" s="71"/>
      <c r="GV268" s="71"/>
      <c r="GW268" s="71"/>
      <c r="GX268" s="71"/>
      <c r="GY268" s="71"/>
      <c r="HB268" s="71"/>
      <c r="HC268" s="71"/>
      <c r="HD268" s="71"/>
      <c r="HE268" s="71"/>
      <c r="HF268" s="71"/>
      <c r="HG268" s="71"/>
      <c r="HQ268" s="71"/>
      <c r="HZ268" s="71"/>
      <c r="IA268" s="71"/>
      <c r="IB268" s="71"/>
      <c r="IC268" s="71"/>
      <c r="ID268" s="71"/>
      <c r="IE268" s="71"/>
      <c r="IF268" s="71"/>
      <c r="JQ268" s="71"/>
      <c r="JR268" s="71"/>
      <c r="JS268" s="71"/>
      <c r="JT268" s="71"/>
      <c r="JU268" s="71"/>
      <c r="JV268" s="71"/>
      <c r="JW268" s="71"/>
    </row>
    <row r="269" spans="58:286" x14ac:dyDescent="0.2">
      <c r="EM269" s="71"/>
      <c r="EQ269" s="71"/>
      <c r="ER269" s="71"/>
      <c r="EU269" s="71"/>
      <c r="EV269" s="71"/>
      <c r="EW269" s="71"/>
      <c r="EX269" s="71"/>
      <c r="FA269" s="71"/>
      <c r="FB269" s="71"/>
      <c r="FD269" s="71"/>
      <c r="FE269" s="71"/>
      <c r="FF269" s="71"/>
      <c r="FG269" s="71"/>
      <c r="FH269" s="71"/>
      <c r="FI269" s="71"/>
      <c r="FJ269" s="71"/>
      <c r="FM269" s="71"/>
      <c r="FN269" s="71"/>
      <c r="FO269" s="71"/>
      <c r="FP269" s="71"/>
      <c r="FQ269" s="71"/>
      <c r="FR269" s="71"/>
      <c r="FX269" s="71"/>
      <c r="GB269" s="71"/>
      <c r="GF269" s="71"/>
      <c r="GG269" s="71"/>
      <c r="GJ269" s="71"/>
      <c r="GK269" s="71"/>
      <c r="GL269" s="71"/>
      <c r="GM269" s="71"/>
      <c r="GN269" s="71"/>
      <c r="GO269" s="71"/>
      <c r="GP269" s="71"/>
      <c r="GQ269" s="71"/>
      <c r="GT269" s="71"/>
      <c r="GU269" s="71"/>
      <c r="GV269" s="71"/>
      <c r="GX269" s="71"/>
      <c r="HB269" s="71"/>
      <c r="HC269" s="71"/>
      <c r="HD269" s="71"/>
      <c r="HF269" s="71"/>
      <c r="HM269" s="71"/>
      <c r="HN269" s="71"/>
      <c r="HQ269" s="71"/>
      <c r="HR269" s="71"/>
      <c r="HS269" s="71"/>
      <c r="HT269" s="71"/>
      <c r="HV269" s="71"/>
      <c r="HW269" s="71"/>
      <c r="HX269" s="71"/>
      <c r="IA269" s="71"/>
      <c r="IB269" s="71"/>
      <c r="IC269" s="71"/>
      <c r="IE269" s="71"/>
      <c r="JQ269" s="71"/>
      <c r="JR269" s="71"/>
      <c r="JS269" s="71"/>
      <c r="JU269" s="71"/>
    </row>
    <row r="270" spans="58:286" x14ac:dyDescent="0.2">
      <c r="EM270" s="71"/>
      <c r="EQ270" s="71"/>
      <c r="ER270" s="71"/>
      <c r="EU270" s="71"/>
      <c r="EX270" s="71"/>
      <c r="FB270" s="71"/>
      <c r="FC270" s="71"/>
      <c r="FE270" s="71"/>
      <c r="FF270" s="71"/>
      <c r="FG270" s="71"/>
      <c r="FM270" s="71"/>
      <c r="FN270" s="71"/>
      <c r="FO270" s="71"/>
      <c r="FX270" s="71"/>
      <c r="GB270" s="71"/>
      <c r="GF270" s="71"/>
      <c r="GG270" s="71"/>
      <c r="GJ270" s="71"/>
      <c r="GL270" s="71"/>
      <c r="GM270" s="71"/>
      <c r="GN270" s="71"/>
      <c r="GO270" s="71"/>
      <c r="GP270" s="71"/>
      <c r="GQ270" s="71"/>
      <c r="GR270" s="71"/>
      <c r="HM270" s="71"/>
      <c r="HN270" s="71"/>
      <c r="HQ270" s="71"/>
      <c r="HS270" s="71"/>
      <c r="HT270" s="71"/>
      <c r="HV270" s="71"/>
      <c r="HW270" s="71"/>
      <c r="HX270" s="71"/>
      <c r="HY270" s="71"/>
    </row>
    <row r="271" spans="58:286" x14ac:dyDescent="0.2">
      <c r="EM271" s="71"/>
      <c r="EQ271" s="71"/>
      <c r="ER271" s="71"/>
      <c r="EU271" s="71"/>
      <c r="EX271" s="71"/>
      <c r="FA271" s="71"/>
      <c r="FB271" s="71"/>
      <c r="FC271" s="71"/>
      <c r="FE271" s="71"/>
      <c r="FF271" s="71"/>
      <c r="FG271" s="71"/>
      <c r="FM271" s="71"/>
      <c r="FN271" s="71"/>
      <c r="FO271" s="71"/>
      <c r="FX271" s="71"/>
      <c r="GB271" s="71"/>
      <c r="GF271" s="71"/>
      <c r="GG271" s="71"/>
      <c r="GJ271" s="71"/>
      <c r="GL271" s="71"/>
      <c r="GM271" s="71"/>
      <c r="GN271" s="71"/>
      <c r="GO271" s="71"/>
      <c r="GP271" s="71"/>
      <c r="GQ271" s="71"/>
      <c r="GR271" s="71"/>
      <c r="HM271" s="71"/>
      <c r="HN271" s="71"/>
      <c r="HQ271" s="71"/>
      <c r="HS271" s="71"/>
      <c r="HT271" s="71"/>
      <c r="HV271" s="71"/>
      <c r="HW271" s="71"/>
      <c r="HX271" s="71"/>
      <c r="HY271" s="71"/>
    </row>
    <row r="272" spans="58:286" x14ac:dyDescent="0.2">
      <c r="EM272" s="71"/>
      <c r="EQ272" s="71"/>
      <c r="ER272" s="71"/>
      <c r="EU272" s="71"/>
      <c r="EV272" s="71"/>
      <c r="EW272" s="71"/>
      <c r="EX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M272" s="71"/>
      <c r="FN272" s="71"/>
      <c r="FO272" s="71"/>
      <c r="FP272" s="71"/>
      <c r="FQ272" s="71"/>
      <c r="FR272" s="71"/>
      <c r="FX272" s="71"/>
      <c r="GB272" s="71"/>
      <c r="GF272" s="71"/>
      <c r="GG272" s="71"/>
      <c r="GJ272" s="71"/>
      <c r="GK272" s="71"/>
      <c r="GL272" s="71"/>
      <c r="GM272" s="71"/>
      <c r="GN272" s="71"/>
      <c r="GO272" s="71"/>
      <c r="GP272" s="71"/>
      <c r="GQ272" s="71"/>
      <c r="GR272" s="71"/>
      <c r="GU272" s="71"/>
      <c r="HB272" s="71"/>
      <c r="HC272" s="71"/>
      <c r="HD272" s="71"/>
      <c r="HF272" s="71"/>
      <c r="HM272" s="71"/>
      <c r="HN272" s="71"/>
      <c r="HQ272" s="71"/>
      <c r="HR272" s="71"/>
      <c r="HS272" s="71"/>
      <c r="HT272" s="71"/>
      <c r="HV272" s="71"/>
      <c r="HW272" s="71"/>
      <c r="HX272" s="71"/>
      <c r="HY272" s="71"/>
      <c r="IB272" s="71"/>
      <c r="JQ272" s="71"/>
      <c r="JR272" s="71"/>
      <c r="JS272" s="71"/>
      <c r="JU272" s="71"/>
    </row>
    <row r="273" spans="143:286" x14ac:dyDescent="0.2">
      <c r="EM273" s="71"/>
      <c r="EQ273" s="71"/>
      <c r="ER273" s="71"/>
      <c r="EU273" s="71"/>
      <c r="EV273" s="71"/>
      <c r="EW273" s="71"/>
      <c r="EX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M273" s="71"/>
      <c r="FN273" s="71"/>
      <c r="FO273" s="71"/>
      <c r="FP273" s="71"/>
      <c r="FQ273" s="71"/>
      <c r="FR273" s="71"/>
      <c r="FX273" s="71"/>
      <c r="GB273" s="71"/>
      <c r="GF273" s="71"/>
      <c r="GG273" s="71"/>
      <c r="GJ273" s="71"/>
      <c r="GK273" s="71"/>
      <c r="GL273" s="71"/>
      <c r="GM273" s="71"/>
      <c r="GN273" s="71"/>
      <c r="GO273" s="71"/>
      <c r="GP273" s="71"/>
      <c r="GQ273" s="71"/>
      <c r="GR273" s="71"/>
      <c r="GU273" s="71"/>
      <c r="GX273" s="71"/>
      <c r="HB273" s="71"/>
      <c r="HC273" s="71"/>
      <c r="HD273" s="71"/>
      <c r="HF273" s="71"/>
      <c r="HM273" s="71"/>
      <c r="HN273" s="71"/>
      <c r="HQ273" s="71"/>
      <c r="HR273" s="71"/>
      <c r="HS273" s="71"/>
      <c r="HT273" s="71"/>
      <c r="HV273" s="71"/>
      <c r="HW273" s="71"/>
      <c r="HX273" s="71"/>
      <c r="HY273" s="71"/>
      <c r="IB273" s="71"/>
      <c r="IE273" s="71"/>
      <c r="JQ273" s="71"/>
      <c r="JR273" s="71"/>
      <c r="JS273" s="71"/>
      <c r="JU273" s="71"/>
    </row>
    <row r="274" spans="143:286" x14ac:dyDescent="0.2">
      <c r="EW274" s="71"/>
      <c r="EX274" s="71"/>
      <c r="EZ274" s="71"/>
      <c r="FB274" s="71"/>
      <c r="FC274" s="71"/>
      <c r="FE274" s="71"/>
      <c r="FF274" s="71"/>
      <c r="FG274" s="71"/>
      <c r="FK274" s="71"/>
      <c r="FN274" s="71"/>
      <c r="FX274" s="71"/>
      <c r="FY274" s="71"/>
      <c r="GB274" s="71"/>
      <c r="GC274" s="71"/>
      <c r="GK274" s="71"/>
      <c r="GQ274" s="71"/>
      <c r="GR274" s="71"/>
      <c r="HR274" s="71"/>
      <c r="HS274" s="71"/>
      <c r="HT274" s="71"/>
      <c r="HV274" s="71"/>
      <c r="HX274" s="71"/>
      <c r="HY274" s="71"/>
    </row>
    <row r="275" spans="143:286" x14ac:dyDescent="0.2">
      <c r="EN275" s="71"/>
      <c r="EQ275" s="71"/>
      <c r="ER275" s="71"/>
      <c r="EV275" s="71"/>
      <c r="EW275" s="71"/>
      <c r="EZ275" s="71"/>
      <c r="FB275" s="71"/>
      <c r="FC275" s="71"/>
      <c r="FE275" s="71"/>
      <c r="FF275" s="71"/>
      <c r="FG275" s="71"/>
      <c r="FJ275" s="71"/>
      <c r="FM275" s="71"/>
      <c r="FN275" s="71"/>
      <c r="FO275" s="71"/>
      <c r="FR275" s="71"/>
      <c r="FX275" s="71"/>
      <c r="FY275" s="71"/>
      <c r="GB275" s="71"/>
      <c r="GC275" s="71"/>
      <c r="GF275" s="71"/>
      <c r="GG275" s="71"/>
      <c r="GJ275" s="71"/>
      <c r="GK275" s="71"/>
      <c r="GL275" s="71"/>
      <c r="GM275" s="71"/>
      <c r="GN275" s="71"/>
      <c r="GO275" s="71"/>
      <c r="GP275" s="71"/>
      <c r="GQ275" s="71"/>
      <c r="GR275" s="71"/>
      <c r="HM275" s="71"/>
      <c r="HN275" s="71"/>
      <c r="HQ275" s="71"/>
      <c r="HR275" s="71"/>
      <c r="HS275" s="71"/>
      <c r="HT275" s="71"/>
      <c r="HV275" s="71"/>
      <c r="HW275" s="71"/>
      <c r="HX275" s="71"/>
      <c r="HY275" s="71"/>
    </row>
    <row r="276" spans="143:286" x14ac:dyDescent="0.2">
      <c r="EQ276" s="71"/>
      <c r="ER276" s="71"/>
      <c r="EU276" s="71"/>
      <c r="EV276" s="71"/>
      <c r="EW276" s="71"/>
      <c r="EX276" s="71"/>
      <c r="FB276" s="71"/>
      <c r="FC276" s="71"/>
      <c r="FD276" s="71"/>
      <c r="FE276" s="71"/>
      <c r="FF276" s="71"/>
      <c r="FG276" s="71"/>
      <c r="FH276" s="71"/>
      <c r="FI276" s="71"/>
      <c r="FJ276" s="71"/>
      <c r="FM276" s="71"/>
      <c r="FN276" s="71"/>
      <c r="FO276" s="71"/>
      <c r="FP276" s="71"/>
      <c r="FQ276" s="71"/>
      <c r="FR276" s="71"/>
      <c r="FT276" s="71"/>
      <c r="FX276" s="71"/>
      <c r="FY276" s="71"/>
      <c r="GB276" s="71"/>
      <c r="GC276" s="71"/>
      <c r="GF276" s="71"/>
      <c r="GG276" s="71"/>
      <c r="GJ276" s="71"/>
      <c r="GK276" s="71"/>
      <c r="GL276" s="71"/>
      <c r="GM276" s="71"/>
      <c r="GN276" s="71"/>
      <c r="GO276" s="71"/>
      <c r="GP276" s="71"/>
      <c r="GQ276" s="71"/>
      <c r="GR276" s="71"/>
      <c r="HD276" s="71"/>
      <c r="HM276" s="71"/>
      <c r="HN276" s="71"/>
      <c r="HQ276" s="71"/>
      <c r="HR276" s="71"/>
      <c r="HS276" s="71"/>
      <c r="HT276" s="71"/>
      <c r="HV276" s="71"/>
      <c r="HW276" s="71"/>
      <c r="HX276" s="71"/>
      <c r="HY276" s="71"/>
      <c r="JS276" s="71"/>
      <c r="JZ276" s="71"/>
    </row>
    <row r="277" spans="143:286" x14ac:dyDescent="0.2">
      <c r="EM277" s="71"/>
      <c r="EQ277" s="71"/>
      <c r="ER277" s="71"/>
      <c r="EU277" s="71"/>
      <c r="EV277" s="71"/>
      <c r="EW277" s="71"/>
      <c r="FB277" s="71"/>
      <c r="FC277" s="71"/>
      <c r="FD277" s="71"/>
      <c r="FE277" s="71"/>
      <c r="FF277" s="71"/>
      <c r="FG277" s="71"/>
      <c r="FH277" s="71"/>
      <c r="FI277" s="71"/>
      <c r="FJ277" s="71"/>
      <c r="FM277" s="71"/>
      <c r="FN277" s="71"/>
      <c r="FO277" s="71"/>
      <c r="FP277" s="71"/>
      <c r="FQ277" s="71"/>
      <c r="FR277" s="71"/>
      <c r="FT277" s="71"/>
      <c r="FX277" s="71"/>
      <c r="FY277" s="71"/>
      <c r="GB277" s="71"/>
      <c r="GC277" s="71"/>
      <c r="GF277" s="71"/>
      <c r="GG277" s="71"/>
      <c r="GJ277" s="71"/>
      <c r="GK277" s="71"/>
      <c r="GL277" s="71"/>
      <c r="GM277" s="71"/>
      <c r="GN277" s="71"/>
      <c r="GO277" s="71"/>
      <c r="GP277" s="71"/>
      <c r="GQ277" s="71"/>
      <c r="GR277" s="71"/>
      <c r="GT277" s="71"/>
      <c r="GU277" s="71"/>
      <c r="GV277" s="71"/>
      <c r="GX277" s="71"/>
      <c r="HB277" s="71"/>
      <c r="HC277" s="71"/>
      <c r="HD277" s="71"/>
      <c r="HE277" s="71"/>
      <c r="HF277" s="71"/>
      <c r="HG277" s="71"/>
      <c r="HM277" s="71"/>
      <c r="HN277" s="71"/>
      <c r="HQ277" s="71"/>
      <c r="HR277" s="71"/>
      <c r="HS277" s="71"/>
      <c r="HT277" s="71"/>
      <c r="HV277" s="71"/>
      <c r="HW277" s="71"/>
      <c r="HX277" s="71"/>
      <c r="HY277" s="71"/>
      <c r="IA277" s="71"/>
      <c r="IB277" s="71"/>
      <c r="IC277" s="71"/>
      <c r="IE277" s="71"/>
      <c r="JQ277" s="71"/>
      <c r="JR277" s="71"/>
      <c r="JS277" s="71"/>
      <c r="JT277" s="71"/>
      <c r="JU277" s="71"/>
      <c r="JV277" s="71"/>
      <c r="JZ277" s="71"/>
    </row>
    <row r="278" spans="143:286" x14ac:dyDescent="0.2">
      <c r="EM278" s="71"/>
      <c r="EQ278" s="71"/>
      <c r="ER278" s="71"/>
      <c r="EU278" s="71"/>
      <c r="EV278" s="71"/>
      <c r="EW278" s="71"/>
      <c r="EX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M278" s="71"/>
      <c r="FN278" s="71"/>
      <c r="FO278" s="71"/>
      <c r="FP278" s="71"/>
      <c r="FQ278" s="71"/>
      <c r="FR278" s="71"/>
      <c r="FX278" s="71"/>
      <c r="GB278" s="71"/>
      <c r="GF278" s="71"/>
      <c r="GG278" s="71"/>
      <c r="GJ278" s="71"/>
      <c r="GK278" s="71"/>
      <c r="GL278" s="71"/>
      <c r="GM278" s="71"/>
      <c r="GN278" s="71"/>
      <c r="GO278" s="71"/>
      <c r="GP278" s="71"/>
      <c r="GQ278" s="71"/>
      <c r="GR278" s="71"/>
      <c r="GT278" s="71"/>
      <c r="GU278" s="71"/>
      <c r="GV278" s="71"/>
      <c r="GX278" s="71"/>
      <c r="HB278" s="71"/>
      <c r="HC278" s="71"/>
      <c r="HD278" s="71"/>
      <c r="HF278" s="71"/>
      <c r="HM278" s="71"/>
      <c r="HN278" s="71"/>
      <c r="HQ278" s="71"/>
      <c r="HR278" s="71"/>
      <c r="HS278" s="71"/>
      <c r="HT278" s="71"/>
      <c r="HV278" s="71"/>
      <c r="HW278" s="71"/>
      <c r="HX278" s="71"/>
      <c r="HY278" s="71"/>
      <c r="IA278" s="71"/>
      <c r="IB278" s="71"/>
      <c r="IC278" s="71"/>
      <c r="IE278" s="71"/>
      <c r="JQ278" s="71"/>
      <c r="JR278" s="71"/>
      <c r="JS278" s="71"/>
      <c r="JU278" s="71"/>
    </row>
    <row r="279" spans="143:286" x14ac:dyDescent="0.2">
      <c r="EM279" s="71"/>
      <c r="EQ279" s="71"/>
      <c r="ER279" s="71"/>
      <c r="EU279" s="71"/>
      <c r="EV279" s="71"/>
      <c r="EW279" s="71"/>
      <c r="EX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M279" s="71"/>
      <c r="FN279" s="71"/>
      <c r="FO279" s="71"/>
      <c r="FP279" s="71"/>
      <c r="FQ279" s="71"/>
      <c r="FR279" s="71"/>
      <c r="FX279" s="71"/>
      <c r="GB279" s="71"/>
      <c r="GF279" s="71"/>
      <c r="GG279" s="71"/>
      <c r="GJ279" s="71"/>
      <c r="GK279" s="71"/>
      <c r="GL279" s="71"/>
      <c r="GM279" s="71"/>
      <c r="GN279" s="71"/>
      <c r="GO279" s="71"/>
      <c r="GP279" s="71"/>
      <c r="GQ279" s="71"/>
      <c r="GR279" s="71"/>
      <c r="GU279" s="71"/>
      <c r="GX279" s="71"/>
      <c r="HB279" s="71"/>
      <c r="HC279" s="71"/>
      <c r="HD279" s="71"/>
      <c r="HF279" s="71"/>
      <c r="HM279" s="71"/>
      <c r="HN279" s="71"/>
      <c r="HQ279" s="71"/>
      <c r="HR279" s="71"/>
      <c r="HS279" s="71"/>
      <c r="HT279" s="71"/>
      <c r="HV279" s="71"/>
      <c r="HW279" s="71"/>
      <c r="HX279" s="71"/>
      <c r="HY279" s="71"/>
      <c r="IB279" s="71"/>
      <c r="IE279" s="71"/>
      <c r="JQ279" s="71"/>
      <c r="JR279" s="71"/>
      <c r="JS279" s="71"/>
      <c r="JU279" s="71"/>
    </row>
    <row r="280" spans="143:286" x14ac:dyDescent="0.2">
      <c r="EQ280" s="71"/>
      <c r="ER280" s="71"/>
      <c r="FD280" s="71"/>
      <c r="FE280" s="71"/>
      <c r="FF280" s="71"/>
      <c r="FG280" s="71"/>
      <c r="FH280" s="71"/>
      <c r="FI280" s="71"/>
      <c r="FJ280" s="71"/>
      <c r="FM280" s="71"/>
      <c r="FN280" s="71"/>
      <c r="FO280" s="71"/>
      <c r="FP280" s="71"/>
      <c r="FQ280" s="71"/>
      <c r="FR280" s="71"/>
      <c r="FX280" s="71"/>
      <c r="GB280" s="71"/>
      <c r="GF280" s="71"/>
      <c r="GG280" s="71"/>
      <c r="GS280" s="71"/>
      <c r="GT280" s="71"/>
      <c r="GU280" s="71"/>
      <c r="GV280" s="71"/>
      <c r="GW280" s="71"/>
      <c r="GX280" s="71"/>
      <c r="GY280" s="71"/>
      <c r="HA280" s="71"/>
      <c r="HB280" s="71"/>
      <c r="HC280" s="71"/>
      <c r="HD280" s="71"/>
      <c r="HE280" s="71"/>
      <c r="HF280" s="71"/>
      <c r="HG280" s="71"/>
      <c r="HM280" s="71"/>
      <c r="HN280" s="71"/>
      <c r="HZ280" s="71"/>
      <c r="IA280" s="71"/>
      <c r="IB280" s="71"/>
      <c r="IC280" s="71"/>
      <c r="ID280" s="71"/>
      <c r="IE280" s="71"/>
      <c r="IF280" s="71"/>
      <c r="IH280" s="71"/>
      <c r="JQ280" s="71"/>
      <c r="JR280" s="71"/>
      <c r="JS280" s="71"/>
      <c r="JT280" s="71"/>
      <c r="JU280" s="71"/>
      <c r="JV280" s="71"/>
    </row>
    <row r="281" spans="143:286" x14ac:dyDescent="0.2">
      <c r="EQ281" s="71"/>
      <c r="ER281" s="71"/>
      <c r="EU281" s="71"/>
      <c r="EX281" s="71"/>
      <c r="FF281" s="71"/>
      <c r="FN281" s="71"/>
      <c r="FX281" s="71"/>
      <c r="FY281" s="71"/>
      <c r="GB281" s="71"/>
      <c r="GC281" s="71"/>
      <c r="GF281" s="71"/>
      <c r="GG281" s="71"/>
      <c r="GJ281" s="71"/>
      <c r="GM281" s="71"/>
      <c r="GU281" s="71"/>
      <c r="GX281" s="71"/>
      <c r="HC281" s="71"/>
      <c r="HF281" s="71"/>
      <c r="HM281" s="71"/>
      <c r="HN281" s="71"/>
      <c r="HQ281" s="71"/>
      <c r="HT281" s="71"/>
      <c r="IB281" s="71"/>
      <c r="IE281" s="71"/>
      <c r="JR281" s="71"/>
      <c r="JU281" s="71"/>
    </row>
    <row r="282" spans="143:286" x14ac:dyDescent="0.2">
      <c r="EQ282" s="71"/>
      <c r="ER282" s="71"/>
      <c r="EU282" s="71"/>
      <c r="EX282" s="71"/>
      <c r="FF282" s="71"/>
      <c r="FN282" s="71"/>
      <c r="FX282" s="71"/>
      <c r="FY282" s="71"/>
      <c r="GB282" s="71"/>
      <c r="GC282" s="71"/>
      <c r="GF282" s="71"/>
      <c r="GG282" s="71"/>
      <c r="GJ282" s="71"/>
      <c r="GM282" s="71"/>
      <c r="GX282" s="71"/>
      <c r="HC282" s="71"/>
      <c r="HF282" s="71"/>
      <c r="HM282" s="71"/>
      <c r="HN282" s="71"/>
      <c r="HQ282" s="71"/>
      <c r="HT282" s="71"/>
      <c r="IE282" s="71"/>
      <c r="JR282" s="71"/>
      <c r="JU282" s="71"/>
    </row>
    <row r="283" spans="143:286" x14ac:dyDescent="0.2">
      <c r="EQ283" s="71"/>
      <c r="ER283" s="71"/>
      <c r="FD283" s="71"/>
      <c r="FE283" s="71"/>
      <c r="FF283" s="71"/>
      <c r="FG283" s="71"/>
      <c r="FH283" s="71"/>
      <c r="FJ283" s="71"/>
      <c r="FM283" s="71"/>
      <c r="FN283" s="71"/>
      <c r="FO283" s="71"/>
      <c r="FX283" s="71"/>
      <c r="GB283" s="71"/>
      <c r="GF283" s="71"/>
      <c r="GG283" s="71"/>
      <c r="GS283" s="71"/>
      <c r="GT283" s="71"/>
      <c r="GU283" s="71"/>
      <c r="GV283" s="71"/>
      <c r="GW283" s="71"/>
      <c r="GX283" s="71"/>
      <c r="GY283" s="71"/>
      <c r="HA283" s="71"/>
      <c r="HB283" s="71"/>
      <c r="HC283" s="71"/>
      <c r="HD283" s="71"/>
      <c r="HE283" s="71"/>
      <c r="HF283" s="71"/>
      <c r="HG283" s="71"/>
      <c r="HM283" s="71"/>
      <c r="HN283" s="71"/>
      <c r="HZ283" s="71"/>
      <c r="IA283" s="71"/>
      <c r="IB283" s="71"/>
      <c r="IC283" s="71"/>
      <c r="ID283" s="71"/>
      <c r="IE283" s="71"/>
      <c r="IF283" s="71"/>
      <c r="IH283" s="71"/>
      <c r="JQ283" s="71"/>
      <c r="JR283" s="71"/>
      <c r="JS283" s="71"/>
      <c r="JU283" s="71"/>
    </row>
    <row r="284" spans="143:286" x14ac:dyDescent="0.2">
      <c r="EQ284" s="71"/>
      <c r="ER284" s="71"/>
      <c r="FD284" s="71"/>
      <c r="FE284" s="71"/>
      <c r="FF284" s="71"/>
      <c r="FG284" s="71"/>
      <c r="FH284" s="71"/>
      <c r="FI284" s="71"/>
      <c r="FJ284" s="71"/>
      <c r="FL284" s="71"/>
      <c r="FM284" s="71"/>
      <c r="FN284" s="71"/>
      <c r="FO284" s="71"/>
      <c r="FP284" s="71"/>
      <c r="FQ284" s="71"/>
      <c r="FR284" s="71"/>
      <c r="FX284" s="71"/>
      <c r="GB284" s="71"/>
      <c r="GF284" s="71"/>
      <c r="GG284" s="71"/>
      <c r="GS284" s="71"/>
      <c r="GT284" s="71"/>
      <c r="GU284" s="71"/>
      <c r="GV284" s="71"/>
      <c r="GW284" s="71"/>
      <c r="GX284" s="71"/>
      <c r="GY284" s="71"/>
      <c r="HB284" s="71"/>
      <c r="HC284" s="71"/>
      <c r="HD284" s="71"/>
      <c r="HE284" s="71"/>
      <c r="HF284" s="71"/>
      <c r="HG284" s="71"/>
      <c r="HM284" s="71"/>
      <c r="HN284" s="71"/>
      <c r="HZ284" s="71"/>
      <c r="IA284" s="71"/>
      <c r="IB284" s="71"/>
      <c r="IC284" s="71"/>
      <c r="ID284" s="71"/>
      <c r="IE284" s="71"/>
      <c r="IF284" s="71"/>
      <c r="JQ284" s="71"/>
      <c r="JR284" s="71"/>
      <c r="JS284" s="71"/>
      <c r="JT284" s="71"/>
      <c r="JU284" s="71"/>
      <c r="JV284" s="71"/>
    </row>
    <row r="285" spans="143:286" x14ac:dyDescent="0.2">
      <c r="EM285" s="71"/>
      <c r="EN285" s="71"/>
      <c r="EQ285" s="71"/>
      <c r="ER285" s="71"/>
      <c r="EV285" s="71"/>
      <c r="EW285" s="71"/>
      <c r="FB285" s="71"/>
      <c r="FC285" s="71"/>
      <c r="FF285" s="71"/>
      <c r="FN285" s="71"/>
      <c r="FX285" s="71"/>
      <c r="FY285" s="71"/>
      <c r="GB285" s="71"/>
      <c r="GC285" s="71"/>
      <c r="GF285" s="71"/>
      <c r="GG285" s="71"/>
      <c r="GK285" s="71"/>
      <c r="GL285" s="71"/>
      <c r="GN285" s="71"/>
      <c r="GQ285" s="71"/>
      <c r="GR285" s="71"/>
      <c r="HM285" s="71"/>
      <c r="HN285" s="71"/>
      <c r="HR285" s="71"/>
      <c r="HS285" s="71"/>
      <c r="HX285" s="71"/>
      <c r="HY285" s="71"/>
    </row>
    <row r="286" spans="143:286" x14ac:dyDescent="0.2">
      <c r="EM286" s="71"/>
      <c r="EN286" s="71"/>
      <c r="EQ286" s="71"/>
      <c r="ER286" s="71"/>
      <c r="EV286" s="71"/>
      <c r="EW286" s="71"/>
      <c r="FB286" s="71"/>
      <c r="FC286" s="71"/>
      <c r="FF286" s="71"/>
      <c r="FN286" s="71"/>
      <c r="FX286" s="71"/>
      <c r="FY286" s="71"/>
      <c r="GB286" s="71"/>
      <c r="GC286" s="71"/>
      <c r="GF286" s="71"/>
      <c r="GG286" s="71"/>
      <c r="GK286" s="71"/>
      <c r="GL286" s="71"/>
      <c r="GN286" s="71"/>
      <c r="GQ286" s="71"/>
      <c r="GR286" s="71"/>
      <c r="HM286" s="71"/>
      <c r="HN286" s="71"/>
      <c r="HR286" s="71"/>
      <c r="HS286" s="71"/>
      <c r="HX286" s="71"/>
      <c r="HY286" s="71"/>
    </row>
    <row r="287" spans="143:286" x14ac:dyDescent="0.2">
      <c r="EQ287" s="71"/>
      <c r="ER287" s="71"/>
      <c r="FD287" s="71"/>
      <c r="FE287" s="71"/>
      <c r="FF287" s="71"/>
      <c r="FG287" s="71"/>
      <c r="FH287" s="71"/>
      <c r="FJ287" s="71"/>
      <c r="FM287" s="71"/>
      <c r="FN287" s="71"/>
      <c r="FO287" s="71"/>
      <c r="FX287" s="71"/>
      <c r="GB287" s="71"/>
      <c r="GF287" s="71"/>
      <c r="GG287" s="71"/>
      <c r="GS287" s="71"/>
      <c r="GT287" s="71"/>
      <c r="GU287" s="71"/>
      <c r="GV287" s="71"/>
      <c r="GW287" s="71"/>
      <c r="GX287" s="71"/>
      <c r="GY287" s="71"/>
      <c r="HA287" s="71"/>
      <c r="HB287" s="71"/>
      <c r="HC287" s="71"/>
      <c r="HD287" s="71"/>
      <c r="HE287" s="71"/>
      <c r="HF287" s="71"/>
      <c r="HG287" s="71"/>
      <c r="HM287" s="71"/>
      <c r="HN287" s="71"/>
      <c r="HZ287" s="71"/>
      <c r="IA287" s="71"/>
      <c r="IB287" s="71"/>
      <c r="IC287" s="71"/>
      <c r="ID287" s="71"/>
      <c r="IE287" s="71"/>
      <c r="IF287" s="71"/>
      <c r="IH287" s="71"/>
      <c r="JQ287" s="71"/>
      <c r="JR287" s="71"/>
      <c r="JS287" s="71"/>
      <c r="JU287" s="71"/>
    </row>
    <row r="288" spans="143:286" x14ac:dyDescent="0.2">
      <c r="EQ288" s="71"/>
      <c r="ER288" s="71"/>
      <c r="FD288" s="71"/>
      <c r="FE288" s="71"/>
      <c r="FF288" s="71"/>
      <c r="FG288" s="71"/>
      <c r="FH288" s="71"/>
      <c r="FJ288" s="71"/>
      <c r="FL288" s="71"/>
      <c r="FM288" s="71"/>
      <c r="FN288" s="71"/>
      <c r="FO288" s="71"/>
      <c r="FP288" s="71"/>
      <c r="FR288" s="71"/>
      <c r="FX288" s="71"/>
      <c r="GB288" s="71"/>
      <c r="GF288" s="71"/>
      <c r="GG288" s="71"/>
      <c r="GS288" s="71"/>
      <c r="GT288" s="71"/>
      <c r="GU288" s="71"/>
      <c r="GV288" s="71"/>
      <c r="GW288" s="71"/>
      <c r="GX288" s="71"/>
      <c r="GY288" s="71"/>
      <c r="HB288" s="71"/>
      <c r="HC288" s="71"/>
      <c r="HD288" s="71"/>
      <c r="HE288" s="71"/>
      <c r="HF288" s="71"/>
      <c r="HG288" s="71"/>
      <c r="HM288" s="71"/>
      <c r="HN288" s="71"/>
      <c r="HZ288" s="71"/>
      <c r="IA288" s="71"/>
      <c r="IB288" s="71"/>
      <c r="IC288" s="71"/>
      <c r="ID288" s="71"/>
      <c r="IE288" s="71"/>
      <c r="IF288" s="71"/>
      <c r="JQ288" s="71"/>
      <c r="JR288" s="71"/>
      <c r="JS288" s="71"/>
      <c r="JT288" s="71"/>
      <c r="JU288" s="71"/>
      <c r="JV288" s="71"/>
    </row>
    <row r="289" spans="147:286" x14ac:dyDescent="0.2">
      <c r="EQ289" s="71"/>
      <c r="ER289" s="71"/>
      <c r="FD289" s="71"/>
      <c r="FE289" s="71"/>
      <c r="FF289" s="71"/>
      <c r="FG289" s="71"/>
      <c r="FH289" s="71"/>
      <c r="FJ289" s="71"/>
      <c r="FM289" s="71"/>
      <c r="FN289" s="71"/>
      <c r="FO289" s="71"/>
      <c r="FX289" s="71"/>
      <c r="GB289" s="71"/>
      <c r="GF289" s="71"/>
      <c r="GG289" s="71"/>
      <c r="GS289" s="71"/>
      <c r="GT289" s="71"/>
      <c r="GU289" s="71"/>
      <c r="GV289" s="71"/>
      <c r="GW289" s="71"/>
      <c r="GX289" s="71"/>
      <c r="GY289" s="71"/>
      <c r="HA289" s="71"/>
      <c r="HB289" s="71"/>
      <c r="HC289" s="71"/>
      <c r="HD289" s="71"/>
      <c r="HE289" s="71"/>
      <c r="HF289" s="71"/>
      <c r="HG289" s="71"/>
      <c r="HM289" s="71"/>
      <c r="HN289" s="71"/>
      <c r="HZ289" s="71"/>
      <c r="IA289" s="71"/>
      <c r="IB289" s="71"/>
      <c r="IC289" s="71"/>
      <c r="ID289" s="71"/>
      <c r="IE289" s="71"/>
      <c r="IF289" s="71"/>
      <c r="IH289" s="71"/>
      <c r="JQ289" s="71"/>
      <c r="JR289" s="71"/>
      <c r="JS289" s="71"/>
      <c r="JU289" s="71"/>
    </row>
    <row r="290" spans="147:286" x14ac:dyDescent="0.2">
      <c r="EQ290" s="71"/>
      <c r="ER290" s="71"/>
      <c r="FD290" s="71"/>
      <c r="FE290" s="71"/>
      <c r="FF290" s="71"/>
      <c r="FG290" s="71"/>
      <c r="FH290" s="71"/>
      <c r="FI290" s="71"/>
      <c r="FJ290" s="71"/>
      <c r="FL290" s="71"/>
      <c r="FM290" s="71"/>
      <c r="FN290" s="71"/>
      <c r="FO290" s="71"/>
      <c r="FP290" s="71"/>
      <c r="FQ290" s="71"/>
      <c r="FR290" s="71"/>
      <c r="FX290" s="71"/>
      <c r="GB290" s="71"/>
      <c r="GF290" s="71"/>
      <c r="GG290" s="71"/>
      <c r="GS290" s="71"/>
      <c r="GT290" s="71"/>
      <c r="GU290" s="71"/>
      <c r="GV290" s="71"/>
      <c r="GW290" s="71"/>
      <c r="GX290" s="71"/>
      <c r="GY290" s="71"/>
      <c r="HB290" s="71"/>
      <c r="HC290" s="71"/>
      <c r="HD290" s="71"/>
      <c r="HE290" s="71"/>
      <c r="HF290" s="71"/>
      <c r="HG290" s="71"/>
      <c r="HM290" s="71"/>
      <c r="HN290" s="71"/>
      <c r="HZ290" s="71"/>
      <c r="IA290" s="71"/>
      <c r="IB290" s="71"/>
      <c r="IC290" s="71"/>
      <c r="ID290" s="71"/>
      <c r="IE290" s="71"/>
      <c r="IF290" s="71"/>
      <c r="JQ290" s="71"/>
      <c r="JR290" s="71"/>
      <c r="JS290" s="71"/>
      <c r="JT290" s="71"/>
      <c r="JU290" s="71"/>
      <c r="JV290" s="71"/>
    </row>
    <row r="291" spans="147:286" x14ac:dyDescent="0.2">
      <c r="EQ291" s="71"/>
      <c r="ER291" s="71"/>
      <c r="EV291" s="71"/>
      <c r="EX291" s="71"/>
      <c r="FD291" s="71"/>
      <c r="FE291" s="71"/>
      <c r="FF291" s="71"/>
      <c r="FG291" s="71"/>
      <c r="FH291" s="71"/>
      <c r="FI291" s="71"/>
      <c r="FJ291" s="71"/>
      <c r="FM291" s="71"/>
      <c r="FN291" s="71"/>
      <c r="FO291" s="71"/>
      <c r="FQ291" s="71"/>
      <c r="FX291" s="71"/>
      <c r="FY291" s="71"/>
      <c r="GB291" s="71"/>
      <c r="GC291" s="71"/>
      <c r="GF291" s="71"/>
      <c r="GG291" s="71"/>
      <c r="GK291" s="71"/>
      <c r="GS291" s="71"/>
      <c r="GT291" s="71"/>
      <c r="GU291" s="71"/>
      <c r="GV291" s="71"/>
      <c r="GW291" s="71"/>
      <c r="GX291" s="71"/>
      <c r="GY291" s="71"/>
      <c r="HB291" s="71"/>
      <c r="HC291" s="71"/>
      <c r="HD291" s="71"/>
      <c r="HE291" s="71"/>
      <c r="HF291" s="71"/>
      <c r="HG291" s="71"/>
      <c r="HM291" s="71"/>
      <c r="HN291" s="71"/>
      <c r="HR291" s="71"/>
      <c r="HT291" s="71"/>
      <c r="HZ291" s="71"/>
      <c r="IA291" s="71"/>
      <c r="IB291" s="71"/>
      <c r="IC291" s="71"/>
      <c r="ID291" s="71"/>
      <c r="IE291" s="71"/>
      <c r="IF291" s="71"/>
      <c r="JQ291" s="71"/>
      <c r="JR291" s="71"/>
      <c r="JS291" s="71"/>
      <c r="JU291" s="71"/>
    </row>
    <row r="292" spans="147:286" x14ac:dyDescent="0.2">
      <c r="EQ292" s="71"/>
      <c r="ER292" s="71"/>
      <c r="EV292" s="71"/>
      <c r="FD292" s="71"/>
      <c r="FE292" s="71"/>
      <c r="FF292" s="71"/>
      <c r="FG292" s="71"/>
      <c r="FH292" s="71"/>
      <c r="FI292" s="71"/>
      <c r="FJ292" s="71"/>
      <c r="FK292" s="71"/>
      <c r="FN292" s="71"/>
      <c r="FP292" s="71"/>
      <c r="FX292" s="71"/>
      <c r="FY292" s="71"/>
      <c r="GB292" s="71"/>
      <c r="GC292" s="71"/>
      <c r="GF292" s="71"/>
      <c r="GG292" s="71"/>
      <c r="GK292" s="71"/>
      <c r="GS292" s="71"/>
      <c r="GT292" s="71"/>
      <c r="GU292" s="71"/>
      <c r="GV292" s="71"/>
      <c r="GW292" s="71"/>
      <c r="GX292" s="71"/>
      <c r="GY292" s="71"/>
      <c r="HB292" s="71"/>
      <c r="HC292" s="71"/>
      <c r="HD292" s="71"/>
      <c r="HE292" s="71"/>
      <c r="HF292" s="71"/>
      <c r="HG292" s="71"/>
      <c r="HM292" s="71"/>
      <c r="HN292" s="71"/>
      <c r="HR292" s="71"/>
      <c r="HZ292" s="71"/>
      <c r="IA292" s="71"/>
      <c r="IB292" s="71"/>
      <c r="IC292" s="71"/>
      <c r="ID292" s="71"/>
      <c r="IE292" s="71"/>
      <c r="IF292" s="71"/>
      <c r="JR292" s="71"/>
      <c r="JT292" s="71"/>
    </row>
    <row r="293" spans="147:286" x14ac:dyDescent="0.2">
      <c r="EQ293" s="71"/>
      <c r="ER293" s="71"/>
      <c r="EV293" s="71"/>
      <c r="FF293" s="71"/>
      <c r="FX293" s="71"/>
      <c r="FY293" s="71"/>
      <c r="GB293" s="71"/>
      <c r="GC293" s="71"/>
      <c r="GF293" s="71"/>
      <c r="GG293" s="71"/>
      <c r="GK293" s="71"/>
      <c r="GS293" s="71"/>
      <c r="GT293" s="71"/>
      <c r="GU293" s="71"/>
      <c r="GV293" s="71"/>
      <c r="GW293" s="71"/>
      <c r="GX293" s="71"/>
      <c r="GY293" s="71"/>
      <c r="HB293" s="71"/>
      <c r="HC293" s="71"/>
      <c r="HD293" s="71"/>
      <c r="HE293" s="71"/>
      <c r="HF293" s="71"/>
      <c r="HG293" s="71"/>
      <c r="HM293" s="71"/>
      <c r="HN293" s="71"/>
      <c r="HR293" s="71"/>
      <c r="IB293" s="71"/>
    </row>
    <row r="294" spans="147:286" x14ac:dyDescent="0.2">
      <c r="EQ294" s="71"/>
      <c r="ER294" s="71"/>
      <c r="EU294" s="71"/>
      <c r="EV294" s="71"/>
      <c r="FD294" s="71"/>
      <c r="FE294" s="71"/>
      <c r="FF294" s="71"/>
      <c r="FG294" s="71"/>
      <c r="FH294" s="71"/>
      <c r="FI294" s="71"/>
      <c r="FJ294" s="71"/>
      <c r="FM294" s="71"/>
      <c r="FN294" s="71"/>
      <c r="FO294" s="71"/>
      <c r="FP294" s="71"/>
      <c r="FQ294" s="71"/>
      <c r="FR294" s="71"/>
      <c r="FX294" s="71"/>
      <c r="FY294" s="71"/>
      <c r="GB294" s="71"/>
      <c r="GC294" s="71"/>
      <c r="GF294" s="71"/>
      <c r="GG294" s="71"/>
      <c r="GJ294" s="71"/>
      <c r="GK294" s="71"/>
      <c r="GS294" s="71"/>
      <c r="GT294" s="71"/>
      <c r="GU294" s="71"/>
      <c r="GV294" s="71"/>
      <c r="GW294" s="71"/>
      <c r="GX294" s="71"/>
      <c r="GY294" s="71"/>
      <c r="HB294" s="71"/>
      <c r="HC294" s="71"/>
      <c r="HD294" s="71"/>
      <c r="HE294" s="71"/>
      <c r="HF294" s="71"/>
      <c r="HG294" s="71"/>
      <c r="HM294" s="71"/>
      <c r="HN294" s="71"/>
      <c r="HQ294" s="71"/>
      <c r="HR294" s="71"/>
      <c r="HZ294" s="71"/>
      <c r="IA294" s="71"/>
      <c r="IB294" s="71"/>
      <c r="IC294" s="71"/>
      <c r="ID294" s="71"/>
      <c r="IE294" s="71"/>
      <c r="IF294" s="71"/>
      <c r="JQ294" s="71"/>
      <c r="JR294" s="71"/>
      <c r="JS294" s="71"/>
      <c r="JT294" s="71"/>
      <c r="JU294" s="71"/>
      <c r="JV294" s="71"/>
    </row>
    <row r="295" spans="147:286" x14ac:dyDescent="0.2">
      <c r="EQ295" s="71"/>
      <c r="ER295" s="71"/>
      <c r="EV295" s="71"/>
      <c r="FD295" s="71"/>
      <c r="FE295" s="71"/>
      <c r="FF295" s="71"/>
      <c r="FG295" s="71"/>
      <c r="FH295" s="71"/>
      <c r="FI295" s="71"/>
      <c r="FJ295" s="71"/>
      <c r="FN295" s="71"/>
      <c r="FP295" s="71"/>
      <c r="FX295" s="71"/>
      <c r="FY295" s="71"/>
      <c r="GB295" s="71"/>
      <c r="GC295" s="71"/>
      <c r="GF295" s="71"/>
      <c r="GG295" s="71"/>
      <c r="GK295" s="71"/>
      <c r="GS295" s="71"/>
      <c r="GT295" s="71"/>
      <c r="GU295" s="71"/>
      <c r="GV295" s="71"/>
      <c r="GW295" s="71"/>
      <c r="GX295" s="71"/>
      <c r="GY295" s="71"/>
      <c r="HB295" s="71"/>
      <c r="HC295" s="71"/>
      <c r="HD295" s="71"/>
      <c r="HE295" s="71"/>
      <c r="HF295" s="71"/>
      <c r="HG295" s="71"/>
      <c r="HM295" s="71"/>
      <c r="HN295" s="71"/>
      <c r="HR295" s="71"/>
      <c r="HZ295" s="71"/>
      <c r="IA295" s="71"/>
      <c r="IB295" s="71"/>
      <c r="IC295" s="71"/>
      <c r="ID295" s="71"/>
      <c r="IE295" s="71"/>
      <c r="IF295" s="71"/>
      <c r="JR295" s="71"/>
      <c r="JT295" s="71"/>
    </row>
    <row r="296" spans="147:286" x14ac:dyDescent="0.2">
      <c r="EQ296" s="71"/>
      <c r="ER296" s="71"/>
      <c r="EV296" s="71"/>
      <c r="FB296" s="71"/>
      <c r="FE296" s="71"/>
      <c r="FF296" s="71"/>
      <c r="FG296" s="71"/>
      <c r="FI296" s="71"/>
      <c r="FN296" s="71"/>
      <c r="FX296" s="71"/>
      <c r="FY296" s="71"/>
      <c r="GB296" s="71"/>
      <c r="GC296" s="71"/>
      <c r="GF296" s="71"/>
      <c r="GG296" s="71"/>
      <c r="GK296" s="71"/>
      <c r="GQ296" s="71"/>
      <c r="GT296" s="71"/>
      <c r="GU296" s="71"/>
      <c r="GV296" s="71"/>
      <c r="GX296" s="71"/>
      <c r="HB296" s="71"/>
      <c r="HC296" s="71"/>
      <c r="HD296" s="71"/>
      <c r="HF296" s="71"/>
      <c r="HM296" s="71"/>
      <c r="HN296" s="71"/>
      <c r="HR296" s="71"/>
      <c r="HX296" s="71"/>
      <c r="IA296" s="71"/>
      <c r="IB296" s="71"/>
      <c r="IC296" s="71"/>
      <c r="IE296" s="71"/>
      <c r="JR296" s="71"/>
    </row>
    <row r="297" spans="147:286" x14ac:dyDescent="0.2">
      <c r="EQ297" s="71"/>
      <c r="ER297" s="71"/>
      <c r="EU297" s="71"/>
      <c r="EV297" s="71"/>
      <c r="FB297" s="71"/>
      <c r="FF297" s="71"/>
      <c r="FH297" s="71"/>
      <c r="FI297" s="71"/>
      <c r="FJ297" s="71"/>
      <c r="FP297" s="71"/>
      <c r="FQ297" s="71"/>
      <c r="FR297" s="71"/>
      <c r="FS297" s="71"/>
      <c r="FT297" s="71"/>
      <c r="GF297" s="71"/>
      <c r="GG297" s="71"/>
      <c r="GJ297" s="71"/>
      <c r="GK297" s="71"/>
      <c r="GQ297" s="71"/>
      <c r="HM297" s="71"/>
      <c r="HN297" s="71"/>
      <c r="HQ297" s="71"/>
      <c r="HR297" s="71"/>
      <c r="HX297" s="71"/>
      <c r="JW297" s="71"/>
      <c r="JZ297" s="71"/>
    </row>
    <row r="298" spans="147:286" x14ac:dyDescent="0.2">
      <c r="EQ298" s="71"/>
      <c r="ER298" s="71"/>
      <c r="EV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M298" s="71"/>
      <c r="FN298" s="71"/>
      <c r="FO298" s="71"/>
      <c r="FP298" s="71"/>
      <c r="FQ298" s="71"/>
      <c r="FR298" s="71"/>
      <c r="FX298" s="71"/>
      <c r="FY298" s="71"/>
      <c r="GB298" s="71"/>
      <c r="GC298" s="71"/>
      <c r="GF298" s="71"/>
      <c r="GG298" s="71"/>
      <c r="GK298" s="71"/>
      <c r="GQ298" s="71"/>
      <c r="GR298" s="71"/>
      <c r="GS298" s="71"/>
      <c r="GT298" s="71"/>
      <c r="GU298" s="71"/>
      <c r="GV298" s="71"/>
      <c r="GW298" s="71"/>
      <c r="GX298" s="71"/>
      <c r="GY298" s="71"/>
      <c r="HB298" s="71"/>
      <c r="HC298" s="71"/>
      <c r="HD298" s="71"/>
      <c r="HE298" s="71"/>
      <c r="HF298" s="71"/>
      <c r="HG298" s="71"/>
      <c r="HM298" s="71"/>
      <c r="HN298" s="71"/>
      <c r="HR298" s="71"/>
      <c r="HX298" s="71"/>
      <c r="HY298" s="71"/>
      <c r="HZ298" s="71"/>
      <c r="IA298" s="71"/>
      <c r="IB298" s="71"/>
      <c r="IC298" s="71"/>
      <c r="ID298" s="71"/>
      <c r="IE298" s="71"/>
      <c r="IF298" s="71"/>
      <c r="JQ298" s="71"/>
      <c r="JR298" s="71"/>
      <c r="JS298" s="71"/>
      <c r="JT298" s="71"/>
      <c r="JU298" s="71"/>
      <c r="JV298" s="71"/>
    </row>
    <row r="299" spans="147:286" x14ac:dyDescent="0.2">
      <c r="EQ299" s="71"/>
      <c r="ER299" s="71"/>
      <c r="EV299" s="71"/>
      <c r="FB299" s="71"/>
      <c r="FC299" s="71"/>
      <c r="FD299" s="71"/>
      <c r="FE299" s="71"/>
      <c r="FF299" s="71"/>
      <c r="FG299" s="71"/>
      <c r="FH299" s="71"/>
      <c r="FI299" s="71"/>
      <c r="FJ299" s="71"/>
      <c r="FM299" s="71"/>
      <c r="FN299" s="71"/>
      <c r="FO299" s="71"/>
      <c r="FP299" s="71"/>
      <c r="FQ299" s="71"/>
      <c r="FR299" s="71"/>
      <c r="FX299" s="71"/>
      <c r="FY299" s="71"/>
      <c r="GB299" s="71"/>
      <c r="GC299" s="71"/>
      <c r="GF299" s="71"/>
      <c r="GG299" s="71"/>
      <c r="GK299" s="71"/>
      <c r="GQ299" s="71"/>
      <c r="GR299" s="71"/>
      <c r="GU299" s="71"/>
      <c r="GX299" s="71"/>
      <c r="HB299" s="71"/>
      <c r="HC299" s="71"/>
      <c r="HD299" s="71"/>
      <c r="HF299" s="71"/>
      <c r="HM299" s="71"/>
      <c r="HN299" s="71"/>
      <c r="HR299" s="71"/>
      <c r="HX299" s="71"/>
      <c r="HY299" s="71"/>
      <c r="IB299" s="71"/>
      <c r="IE299" s="71"/>
      <c r="JQ299" s="71"/>
      <c r="JR299" s="71"/>
      <c r="JS299" s="71"/>
      <c r="JU299" s="71"/>
    </row>
    <row r="300" spans="147:286" x14ac:dyDescent="0.2">
      <c r="ER300" s="71"/>
      <c r="FX300" s="71"/>
      <c r="FY300" s="71"/>
      <c r="GB300" s="71"/>
      <c r="GC300" s="71"/>
      <c r="GG300" s="71"/>
      <c r="HN300" s="71"/>
    </row>
    <row r="301" spans="147:286" x14ac:dyDescent="0.2">
      <c r="ER301" s="71"/>
      <c r="FX301" s="71"/>
      <c r="FY301" s="71"/>
      <c r="GB301" s="71"/>
      <c r="GC301" s="71"/>
      <c r="GG301" s="71"/>
      <c r="HN301" s="71"/>
    </row>
    <row r="302" spans="147:286" x14ac:dyDescent="0.2">
      <c r="EQ302" s="71"/>
      <c r="ER302" s="71"/>
      <c r="EV302" s="71"/>
      <c r="FB302" s="71"/>
      <c r="FD302" s="71"/>
      <c r="FE302" s="71"/>
      <c r="FF302" s="71"/>
      <c r="FG302" s="71"/>
      <c r="FH302" s="71"/>
      <c r="FI302" s="71"/>
      <c r="FJ302" s="71"/>
      <c r="FK302" s="71"/>
      <c r="FM302" s="71"/>
      <c r="FN302" s="71"/>
      <c r="FO302" s="71"/>
      <c r="FP302" s="71"/>
      <c r="FQ302" s="71"/>
      <c r="FR302" s="71"/>
      <c r="FX302" s="71"/>
      <c r="FY302" s="71"/>
      <c r="GB302" s="71"/>
      <c r="GC302" s="71"/>
      <c r="GF302" s="71"/>
      <c r="GG302" s="71"/>
      <c r="GK302" s="71"/>
      <c r="GQ302" s="71"/>
      <c r="GT302" s="71"/>
      <c r="GU302" s="71"/>
      <c r="GV302" s="71"/>
      <c r="GX302" s="71"/>
      <c r="HB302" s="71"/>
      <c r="HC302" s="71"/>
      <c r="HD302" s="71"/>
      <c r="HE302" s="71"/>
      <c r="HF302" s="71"/>
      <c r="HG302" s="71"/>
      <c r="HM302" s="71"/>
      <c r="HN302" s="71"/>
      <c r="HR302" s="71"/>
      <c r="HX302" s="71"/>
      <c r="IA302" s="71"/>
      <c r="IB302" s="71"/>
      <c r="IC302" s="71"/>
      <c r="IE302" s="71"/>
      <c r="JQ302" s="71"/>
      <c r="JR302" s="71"/>
      <c r="JS302" s="71"/>
      <c r="JT302" s="71"/>
      <c r="JU302" s="71"/>
      <c r="JV302" s="71"/>
    </row>
    <row r="303" spans="147:286" x14ac:dyDescent="0.2">
      <c r="EQ303" s="71"/>
      <c r="ER303" s="71"/>
      <c r="EV303" s="71"/>
      <c r="FB303" s="71"/>
      <c r="FD303" s="71"/>
      <c r="FE303" s="71"/>
      <c r="FF303" s="71"/>
      <c r="FG303" s="71"/>
      <c r="FH303" s="71"/>
      <c r="FI303" s="71"/>
      <c r="FJ303" s="71"/>
      <c r="FM303" s="71"/>
      <c r="FN303" s="71"/>
      <c r="FO303" s="71"/>
      <c r="FP303" s="71"/>
      <c r="FQ303" s="71"/>
      <c r="FR303" s="71"/>
      <c r="FX303" s="71"/>
      <c r="FY303" s="71"/>
      <c r="GB303" s="71"/>
      <c r="GC303" s="71"/>
      <c r="GF303" s="71"/>
      <c r="GG303" s="71"/>
      <c r="GK303" s="71"/>
      <c r="GQ303" s="71"/>
      <c r="GU303" s="71"/>
      <c r="GX303" s="71"/>
      <c r="HB303" s="71"/>
      <c r="HC303" s="71"/>
      <c r="HD303" s="71"/>
      <c r="HF303" s="71"/>
      <c r="HM303" s="71"/>
      <c r="HN303" s="71"/>
      <c r="HR303" s="71"/>
      <c r="HX303" s="71"/>
      <c r="IB303" s="71"/>
      <c r="IE303" s="71"/>
      <c r="JQ303" s="71"/>
      <c r="JR303" s="71"/>
      <c r="JS303" s="71"/>
      <c r="JU303" s="71"/>
    </row>
    <row r="304" spans="147:286" x14ac:dyDescent="0.2">
      <c r="EQ304" s="71"/>
      <c r="ER304" s="71"/>
      <c r="EV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M304" s="71"/>
      <c r="FN304" s="71"/>
      <c r="FO304" s="71"/>
      <c r="FP304" s="71"/>
      <c r="FQ304" s="71"/>
      <c r="FR304" s="71"/>
      <c r="FX304" s="71"/>
      <c r="FY304" s="71"/>
      <c r="GB304" s="71"/>
      <c r="GC304" s="71"/>
      <c r="GF304" s="71"/>
      <c r="GG304" s="71"/>
      <c r="GK304" s="71"/>
      <c r="GQ304" s="71"/>
      <c r="GR304" s="71"/>
      <c r="GS304" s="71"/>
      <c r="GT304" s="71"/>
      <c r="GU304" s="71"/>
      <c r="GV304" s="71"/>
      <c r="GW304" s="71"/>
      <c r="GX304" s="71"/>
      <c r="GY304" s="71"/>
      <c r="HB304" s="71"/>
      <c r="HC304" s="71"/>
      <c r="HD304" s="71"/>
      <c r="HE304" s="71"/>
      <c r="HF304" s="71"/>
      <c r="HG304" s="71"/>
      <c r="HM304" s="71"/>
      <c r="HN304" s="71"/>
      <c r="HR304" s="71"/>
      <c r="HX304" s="71"/>
      <c r="HY304" s="71"/>
      <c r="HZ304" s="71"/>
      <c r="IA304" s="71"/>
      <c r="IB304" s="71"/>
      <c r="IC304" s="71"/>
      <c r="ID304" s="71"/>
      <c r="IE304" s="71"/>
      <c r="IF304" s="71"/>
      <c r="JQ304" s="71"/>
      <c r="JR304" s="71"/>
      <c r="JS304" s="71"/>
      <c r="JT304" s="71"/>
      <c r="JU304" s="71"/>
      <c r="JV304" s="71"/>
    </row>
    <row r="305" spans="147:282" x14ac:dyDescent="0.2">
      <c r="EQ305" s="71"/>
      <c r="ER305" s="71"/>
      <c r="EV305" s="71"/>
      <c r="FB305" s="71"/>
      <c r="FC305" s="71"/>
      <c r="FD305" s="71"/>
      <c r="FE305" s="71"/>
      <c r="FF305" s="71"/>
      <c r="FG305" s="71"/>
      <c r="FH305" s="71"/>
      <c r="FI305" s="71"/>
      <c r="FJ305" s="71"/>
      <c r="FM305" s="71"/>
      <c r="FN305" s="71"/>
      <c r="FO305" s="71"/>
      <c r="FP305" s="71"/>
      <c r="FQ305" s="71"/>
      <c r="FR305" s="71"/>
      <c r="FX305" s="71"/>
      <c r="FY305" s="71"/>
      <c r="GB305" s="71"/>
      <c r="GC305" s="71"/>
      <c r="GF305" s="71"/>
      <c r="GG305" s="71"/>
      <c r="GK305" s="71"/>
      <c r="GQ305" s="71"/>
      <c r="GR305" s="71"/>
      <c r="GU305" s="71"/>
      <c r="GX305" s="71"/>
      <c r="HB305" s="71"/>
      <c r="HC305" s="71"/>
      <c r="HD305" s="71"/>
      <c r="HF305" s="71"/>
      <c r="HM305" s="71"/>
      <c r="HN305" s="71"/>
      <c r="HR305" s="71"/>
      <c r="HX305" s="71"/>
      <c r="HY305" s="71"/>
      <c r="IB305" s="71"/>
      <c r="IE305" s="71"/>
      <c r="JQ305" s="71"/>
      <c r="JR305" s="71"/>
      <c r="JS305" s="71"/>
      <c r="JU305" s="71"/>
    </row>
    <row r="306" spans="147:282" x14ac:dyDescent="0.2">
      <c r="EQ306" s="71"/>
      <c r="ER306" s="71"/>
      <c r="EV306" s="71"/>
      <c r="FD306" s="71"/>
      <c r="FE306" s="71"/>
      <c r="FF306" s="71"/>
      <c r="FG306" s="71"/>
      <c r="FH306" s="71"/>
      <c r="FI306" s="71"/>
      <c r="FJ306" s="71"/>
      <c r="FK306" s="71"/>
      <c r="FN306" s="71"/>
      <c r="FP306" s="71"/>
      <c r="FQ306" s="71"/>
      <c r="FR306" s="71"/>
      <c r="FX306" s="71"/>
      <c r="FY306" s="71"/>
      <c r="GB306" s="71"/>
      <c r="GC306" s="71"/>
      <c r="GF306" s="71"/>
      <c r="GG306" s="71"/>
      <c r="GK306" s="71"/>
      <c r="GS306" s="71"/>
      <c r="GT306" s="71"/>
      <c r="GU306" s="71"/>
      <c r="GV306" s="71"/>
      <c r="GW306" s="71"/>
      <c r="GX306" s="71"/>
      <c r="GY306" s="71"/>
      <c r="HB306" s="71"/>
      <c r="HC306" s="71"/>
      <c r="HD306" s="71"/>
      <c r="HE306" s="71"/>
      <c r="HF306" s="71"/>
      <c r="HG306" s="71"/>
      <c r="HM306" s="71"/>
      <c r="HN306" s="71"/>
      <c r="HR306" s="71"/>
      <c r="HZ306" s="71"/>
      <c r="IA306" s="71"/>
      <c r="IB306" s="71"/>
      <c r="IC306" s="71"/>
      <c r="ID306" s="71"/>
      <c r="IE306" s="71"/>
      <c r="IF306" s="71"/>
      <c r="JR306" s="71"/>
      <c r="JT306" s="71"/>
      <c r="JU306" s="71"/>
      <c r="JV306" s="71"/>
    </row>
    <row r="307" spans="147:282" x14ac:dyDescent="0.2">
      <c r="EQ307" s="71"/>
      <c r="ER307" s="71"/>
      <c r="EV307" s="71"/>
      <c r="FD307" s="71"/>
      <c r="FE307" s="71"/>
      <c r="FF307" s="71"/>
      <c r="FG307" s="71"/>
      <c r="FH307" s="71"/>
      <c r="FI307" s="71"/>
      <c r="FJ307" s="71"/>
      <c r="FP307" s="71"/>
      <c r="FX307" s="71"/>
      <c r="FY307" s="71"/>
      <c r="GB307" s="71"/>
      <c r="GC307" s="71"/>
      <c r="GF307" s="71"/>
      <c r="GG307" s="71"/>
      <c r="GK307" s="71"/>
      <c r="GU307" s="71"/>
      <c r="GX307" s="71"/>
      <c r="HB307" s="71"/>
      <c r="HC307" s="71"/>
      <c r="HD307" s="71"/>
      <c r="HF307" s="71"/>
      <c r="HM307" s="71"/>
      <c r="HN307" s="71"/>
      <c r="HR307" s="71"/>
      <c r="IB307" s="71"/>
      <c r="IE307" s="71"/>
    </row>
    <row r="308" spans="147:282" x14ac:dyDescent="0.2">
      <c r="EQ308" s="71"/>
      <c r="ER308" s="71"/>
      <c r="EV308" s="71"/>
      <c r="FF308" s="71"/>
      <c r="FH308" s="71"/>
      <c r="FI308" s="71"/>
      <c r="FJ308" s="71"/>
      <c r="FK308" s="71"/>
      <c r="FX308" s="71"/>
      <c r="FY308" s="71"/>
      <c r="GB308" s="71"/>
      <c r="GC308" s="71"/>
      <c r="GF308" s="71"/>
      <c r="GG308" s="71"/>
      <c r="GK308" s="71"/>
      <c r="GS308" s="71"/>
      <c r="GT308" s="71"/>
      <c r="GU308" s="71"/>
      <c r="GV308" s="71"/>
      <c r="GW308" s="71"/>
      <c r="GX308" s="71"/>
      <c r="GY308" s="71"/>
      <c r="HB308" s="71"/>
      <c r="HC308" s="71"/>
      <c r="HD308" s="71"/>
      <c r="HE308" s="71"/>
      <c r="HF308" s="71"/>
      <c r="HG308" s="71"/>
      <c r="HM308" s="71"/>
      <c r="HN308" s="71"/>
      <c r="HR308" s="71"/>
      <c r="IB308" s="71"/>
      <c r="ID308" s="71"/>
      <c r="IE308" s="71"/>
      <c r="IF308" s="71"/>
    </row>
    <row r="309" spans="147:282" x14ac:dyDescent="0.2">
      <c r="EQ309" s="71"/>
      <c r="ER309" s="71"/>
      <c r="EV309" s="71"/>
      <c r="FD309" s="71"/>
      <c r="FE309" s="71"/>
      <c r="FF309" s="71"/>
      <c r="FG309" s="71"/>
      <c r="FH309" s="71"/>
      <c r="FI309" s="71"/>
      <c r="FJ309" s="71"/>
      <c r="FN309" s="71"/>
      <c r="FP309" s="71"/>
      <c r="FX309" s="71"/>
      <c r="FY309" s="71"/>
      <c r="GB309" s="71"/>
      <c r="GC309" s="71"/>
      <c r="GF309" s="71"/>
      <c r="GG309" s="71"/>
      <c r="GK309" s="71"/>
      <c r="GU309" s="71"/>
      <c r="GX309" s="71"/>
      <c r="HB309" s="71"/>
      <c r="HC309" s="71"/>
      <c r="HD309" s="71"/>
      <c r="HF309" s="71"/>
      <c r="HM309" s="71"/>
      <c r="HN309" s="71"/>
      <c r="HR309" s="71"/>
      <c r="IB309" s="71"/>
      <c r="IE309" s="71"/>
      <c r="JR309" s="71"/>
    </row>
    <row r="310" spans="147:282" x14ac:dyDescent="0.2">
      <c r="EQ310" s="71"/>
      <c r="ER310" s="71"/>
      <c r="EV310" s="71"/>
      <c r="FD310" s="71"/>
      <c r="FE310" s="71"/>
      <c r="FF310" s="71"/>
      <c r="FG310" s="71"/>
      <c r="FH310" s="71"/>
      <c r="FI310" s="71"/>
      <c r="FJ310" s="71"/>
      <c r="FM310" s="71"/>
      <c r="FN310" s="71"/>
      <c r="FO310" s="71"/>
      <c r="FQ310" s="71"/>
      <c r="FX310" s="71"/>
      <c r="FY310" s="71"/>
      <c r="GB310" s="71"/>
      <c r="GC310" s="71"/>
      <c r="GF310" s="71"/>
      <c r="GG310" s="71"/>
      <c r="GK310" s="71"/>
      <c r="GT310" s="71"/>
      <c r="GU310" s="71"/>
      <c r="GV310" s="71"/>
      <c r="GX310" s="71"/>
      <c r="HB310" s="71"/>
      <c r="HC310" s="71"/>
      <c r="HD310" s="71"/>
      <c r="HE310" s="71"/>
      <c r="HF310" s="71"/>
      <c r="HG310" s="71"/>
      <c r="HM310" s="71"/>
      <c r="HN310" s="71"/>
      <c r="HR310" s="71"/>
      <c r="IA310" s="71"/>
      <c r="IB310" s="71"/>
      <c r="IC310" s="71"/>
      <c r="IE310" s="71"/>
      <c r="JQ310" s="71"/>
      <c r="JR310" s="71"/>
      <c r="JS310" s="71"/>
      <c r="JU310" s="71"/>
    </row>
    <row r="311" spans="147:282" x14ac:dyDescent="0.2">
      <c r="EQ311" s="71"/>
      <c r="ER311" s="71"/>
      <c r="EV311" s="71"/>
      <c r="FF311" s="71"/>
      <c r="FH311" s="71"/>
      <c r="FI311" s="71"/>
      <c r="FJ311" s="71"/>
      <c r="FX311" s="71"/>
      <c r="FY311" s="71"/>
      <c r="GB311" s="71"/>
      <c r="GC311" s="71"/>
      <c r="GF311" s="71"/>
      <c r="GG311" s="71"/>
      <c r="GK311" s="71"/>
      <c r="GU311" s="71"/>
      <c r="GX311" s="71"/>
      <c r="HB311" s="71"/>
      <c r="HC311" s="71"/>
      <c r="HD311" s="71"/>
      <c r="HF311" s="71"/>
      <c r="HM311" s="71"/>
      <c r="HN311" s="71"/>
      <c r="HR311" s="71"/>
      <c r="IB311" s="71"/>
      <c r="IE311" s="71"/>
    </row>
    <row r="312" spans="147:282" x14ac:dyDescent="0.2">
      <c r="EQ312" s="71"/>
      <c r="ER312" s="71"/>
      <c r="EV312" s="71"/>
      <c r="FD312" s="71"/>
      <c r="FE312" s="71"/>
      <c r="FF312" s="71"/>
      <c r="FG312" s="71"/>
      <c r="FH312" s="71"/>
      <c r="FI312" s="71"/>
      <c r="FJ312" s="71"/>
      <c r="FM312" s="71"/>
      <c r="FN312" s="71"/>
      <c r="FO312" s="71"/>
      <c r="FQ312" s="71"/>
      <c r="FX312" s="71"/>
      <c r="FY312" s="71"/>
      <c r="GB312" s="71"/>
      <c r="GC312" s="71"/>
      <c r="GF312" s="71"/>
      <c r="GG312" s="71"/>
      <c r="GK312" s="71"/>
      <c r="GS312" s="71"/>
      <c r="GT312" s="71"/>
      <c r="GU312" s="71"/>
      <c r="GV312" s="71"/>
      <c r="GW312" s="71"/>
      <c r="GX312" s="71"/>
      <c r="GY312" s="71"/>
      <c r="HB312" s="71"/>
      <c r="HC312" s="71"/>
      <c r="HD312" s="71"/>
      <c r="HE312" s="71"/>
      <c r="HF312" s="71"/>
      <c r="HG312" s="71"/>
      <c r="HM312" s="71"/>
      <c r="HN312" s="71"/>
      <c r="HR312" s="71"/>
      <c r="HZ312" s="71"/>
      <c r="IA312" s="71"/>
      <c r="IB312" s="71"/>
      <c r="IC312" s="71"/>
      <c r="ID312" s="71"/>
      <c r="IE312" s="71"/>
      <c r="IF312" s="71"/>
      <c r="JQ312" s="71"/>
      <c r="JR312" s="71"/>
      <c r="JS312" s="71"/>
      <c r="JU312" s="71"/>
    </row>
    <row r="313" spans="147:282" x14ac:dyDescent="0.2">
      <c r="EQ313" s="71"/>
      <c r="ER313" s="71"/>
      <c r="EV313" s="71"/>
      <c r="FD313" s="71"/>
      <c r="FE313" s="71"/>
      <c r="FF313" s="71"/>
      <c r="FG313" s="71"/>
      <c r="FH313" s="71"/>
      <c r="FI313" s="71"/>
      <c r="FJ313" s="71"/>
      <c r="FM313" s="71"/>
      <c r="FN313" s="71"/>
      <c r="FO313" s="71"/>
      <c r="FP313" s="71"/>
      <c r="FQ313" s="71"/>
      <c r="FR313" s="71"/>
      <c r="FX313" s="71"/>
      <c r="FY313" s="71"/>
      <c r="GB313" s="71"/>
      <c r="GC313" s="71"/>
      <c r="GF313" s="71"/>
      <c r="GG313" s="71"/>
      <c r="GK313" s="71"/>
      <c r="GU313" s="71"/>
      <c r="GX313" s="71"/>
      <c r="HB313" s="71"/>
      <c r="HC313" s="71"/>
      <c r="HD313" s="71"/>
      <c r="HF313" s="71"/>
      <c r="HM313" s="71"/>
      <c r="HN313" s="71"/>
      <c r="HR313" s="71"/>
      <c r="IB313" s="71"/>
      <c r="IE313" s="71"/>
      <c r="JQ313" s="71"/>
      <c r="JR313" s="71"/>
      <c r="JS313" s="71"/>
      <c r="JU313" s="71"/>
    </row>
    <row r="314" spans="147:282" x14ac:dyDescent="0.2">
      <c r="EQ314" s="71"/>
      <c r="ER314" s="71"/>
      <c r="EV314" s="71"/>
      <c r="FD314" s="71"/>
      <c r="FE314" s="71"/>
      <c r="FF314" s="71"/>
      <c r="FG314" s="71"/>
      <c r="FH314" s="71"/>
      <c r="FI314" s="71"/>
      <c r="FJ314" s="71"/>
      <c r="FM314" s="71"/>
      <c r="FN314" s="71"/>
      <c r="FO314" s="71"/>
      <c r="FP314" s="71"/>
      <c r="FQ314" s="71"/>
      <c r="FR314" s="71"/>
      <c r="FX314" s="71"/>
      <c r="FY314" s="71"/>
      <c r="GB314" s="71"/>
      <c r="GC314" s="71"/>
      <c r="GF314" s="71"/>
      <c r="GG314" s="71"/>
      <c r="GK314" s="71"/>
      <c r="GS314" s="71"/>
      <c r="GT314" s="71"/>
      <c r="GU314" s="71"/>
      <c r="GV314" s="71"/>
      <c r="GW314" s="71"/>
      <c r="GX314" s="71"/>
      <c r="GY314" s="71"/>
      <c r="HB314" s="71"/>
      <c r="HC314" s="71"/>
      <c r="HD314" s="71"/>
      <c r="HE314" s="71"/>
      <c r="HF314" s="71"/>
      <c r="HG314" s="71"/>
      <c r="HM314" s="71"/>
      <c r="HN314" s="71"/>
      <c r="HR314" s="71"/>
      <c r="HZ314" s="71"/>
      <c r="IA314" s="71"/>
      <c r="IB314" s="71"/>
      <c r="IC314" s="71"/>
      <c r="ID314" s="71"/>
      <c r="IE314" s="71"/>
      <c r="IF314" s="71"/>
      <c r="JQ314" s="71"/>
      <c r="JR314" s="71"/>
      <c r="JS314" s="71"/>
      <c r="JT314" s="71"/>
      <c r="JU314" s="71"/>
      <c r="JV314" s="71"/>
    </row>
    <row r="315" spans="147:282" x14ac:dyDescent="0.2">
      <c r="EQ315" s="71"/>
      <c r="ER315" s="71"/>
      <c r="EV315" s="71"/>
      <c r="FD315" s="71"/>
      <c r="FE315" s="71"/>
      <c r="FF315" s="71"/>
      <c r="FG315" s="71"/>
      <c r="FH315" s="71"/>
      <c r="FI315" s="71"/>
      <c r="FJ315" s="71"/>
      <c r="FN315" s="71"/>
      <c r="FP315" s="71"/>
      <c r="FQ315" s="71"/>
      <c r="FR315" s="71"/>
      <c r="FX315" s="71"/>
      <c r="FY315" s="71"/>
      <c r="GB315" s="71"/>
      <c r="GC315" s="71"/>
      <c r="GF315" s="71"/>
      <c r="GG315" s="71"/>
      <c r="GK315" s="71"/>
      <c r="GU315" s="71"/>
      <c r="GX315" s="71"/>
      <c r="HB315" s="71"/>
      <c r="HC315" s="71"/>
      <c r="HD315" s="71"/>
      <c r="HE315" s="71"/>
      <c r="HF315" s="71"/>
      <c r="HG315" s="71"/>
      <c r="HM315" s="71"/>
      <c r="HN315" s="71"/>
      <c r="HR315" s="71"/>
      <c r="IB315" s="71"/>
      <c r="IE315" s="71"/>
      <c r="JR315" s="71"/>
      <c r="JT315" s="71"/>
      <c r="JU315" s="71"/>
    </row>
    <row r="316" spans="147:282" x14ac:dyDescent="0.2">
      <c r="EW316" s="71"/>
      <c r="EX316" s="71"/>
      <c r="FD316" s="71"/>
      <c r="FE316" s="71"/>
      <c r="FF316" s="71"/>
      <c r="FG316" s="71"/>
      <c r="FH316" s="71"/>
      <c r="FI316" s="71"/>
      <c r="FJ316" s="71"/>
      <c r="FM316" s="71"/>
      <c r="FN316" s="71"/>
      <c r="FO316" s="71"/>
      <c r="FP316" s="71"/>
      <c r="FQ316" s="71"/>
      <c r="FR316" s="71"/>
      <c r="HC316" s="71"/>
      <c r="HF316" s="71"/>
      <c r="HS316" s="71"/>
      <c r="HT316" s="71"/>
      <c r="JU316" s="71"/>
    </row>
    <row r="317" spans="147:282" x14ac:dyDescent="0.2">
      <c r="EW317" s="71"/>
      <c r="EX317" s="71"/>
      <c r="FD317" s="71"/>
      <c r="FE317" s="71"/>
      <c r="FF317" s="71"/>
      <c r="FG317" s="71"/>
      <c r="FH317" s="71"/>
      <c r="FI317" s="71"/>
      <c r="FJ317" s="71"/>
      <c r="FM317" s="71"/>
      <c r="FN317" s="71"/>
      <c r="FO317" s="71"/>
      <c r="FP317" s="71"/>
      <c r="FQ317" s="71"/>
      <c r="FR317" s="71"/>
      <c r="HB317" s="71"/>
      <c r="HC317" s="71"/>
      <c r="HD317" s="71"/>
      <c r="HF317" s="71"/>
      <c r="HS317" s="71"/>
      <c r="HT317" s="71"/>
      <c r="JQ317" s="71"/>
      <c r="JR317" s="71"/>
      <c r="JS317" s="71"/>
      <c r="JU317" s="71"/>
    </row>
    <row r="318" spans="147:282" x14ac:dyDescent="0.2">
      <c r="FD318" s="71"/>
      <c r="FE318" s="71"/>
      <c r="FF318" s="71"/>
      <c r="FG318" s="71"/>
      <c r="FH318" s="71"/>
      <c r="FI318" s="71"/>
      <c r="FJ318" s="71"/>
      <c r="FL318" s="71"/>
      <c r="FM318" s="71"/>
      <c r="FN318" s="71"/>
      <c r="FO318" s="71"/>
      <c r="FP318" s="71"/>
      <c r="FQ318" s="71"/>
      <c r="FR318" s="71"/>
      <c r="FX318" s="71"/>
      <c r="GB318" s="71"/>
      <c r="GS318" s="71"/>
      <c r="GT318" s="71"/>
      <c r="GU318" s="71"/>
      <c r="GV318" s="71"/>
      <c r="GW318" s="71"/>
      <c r="GX318" s="71"/>
      <c r="GY318" s="71"/>
      <c r="HB318" s="71"/>
      <c r="HC318" s="71"/>
      <c r="HD318" s="71"/>
      <c r="HE318" s="71"/>
      <c r="HF318" s="71"/>
      <c r="HG318" s="71"/>
      <c r="HZ318" s="71"/>
      <c r="IA318" s="71"/>
      <c r="IB318" s="71"/>
      <c r="IC318" s="71"/>
      <c r="ID318" s="71"/>
      <c r="IE318" s="71"/>
      <c r="IF318" s="71"/>
      <c r="JQ318" s="71"/>
      <c r="JR318" s="71"/>
      <c r="JS318" s="71"/>
      <c r="JT318" s="71"/>
      <c r="JU318" s="71"/>
      <c r="JV318" s="71"/>
    </row>
    <row r="319" spans="147:282" x14ac:dyDescent="0.2">
      <c r="FD319" s="71"/>
      <c r="FE319" s="71"/>
      <c r="FF319" s="71"/>
      <c r="FG319" s="71"/>
      <c r="FH319" s="71"/>
      <c r="FI319" s="71"/>
      <c r="FJ319" s="71"/>
      <c r="FM319" s="71"/>
      <c r="FN319" s="71"/>
      <c r="FO319" s="71"/>
      <c r="FP319" s="71"/>
      <c r="FQ319" s="71"/>
      <c r="FR319" s="71"/>
      <c r="FX319" s="71"/>
      <c r="GB319" s="71"/>
      <c r="GS319" s="71"/>
      <c r="GT319" s="71"/>
      <c r="GU319" s="71"/>
      <c r="GV319" s="71"/>
      <c r="GW319" s="71"/>
      <c r="GX319" s="71"/>
      <c r="GY319" s="71"/>
      <c r="HB319" s="71"/>
      <c r="HC319" s="71"/>
      <c r="HD319" s="71"/>
      <c r="HE319" s="71"/>
      <c r="HF319" s="71"/>
      <c r="HG319" s="71"/>
      <c r="HZ319" s="71"/>
      <c r="IA319" s="71"/>
      <c r="IB319" s="71"/>
      <c r="IC319" s="71"/>
      <c r="ID319" s="71"/>
      <c r="IE319" s="71"/>
      <c r="IF319" s="71"/>
      <c r="JQ319" s="71"/>
      <c r="JR319" s="71"/>
      <c r="JS319" s="71"/>
      <c r="JT319" s="71"/>
      <c r="JU319" s="71"/>
      <c r="JV319" s="71"/>
    </row>
    <row r="320" spans="147:282" x14ac:dyDescent="0.2">
      <c r="FD320" s="71"/>
      <c r="FE320" s="71"/>
      <c r="FF320" s="71"/>
      <c r="FG320" s="71"/>
      <c r="FH320" s="71"/>
      <c r="FI320" s="71"/>
      <c r="FJ320" s="71"/>
      <c r="FM320" s="71"/>
      <c r="FN320" s="71"/>
      <c r="FO320" s="71"/>
      <c r="FP320" s="71"/>
      <c r="FQ320" s="71"/>
      <c r="FR320" s="71"/>
      <c r="FX320" s="71"/>
      <c r="GB320" s="71"/>
      <c r="GS320" s="71"/>
      <c r="GT320" s="71"/>
      <c r="GU320" s="71"/>
      <c r="GV320" s="71"/>
      <c r="GW320" s="71"/>
      <c r="GX320" s="71"/>
      <c r="GY320" s="71"/>
      <c r="HB320" s="71"/>
      <c r="HC320" s="71"/>
      <c r="HD320" s="71"/>
      <c r="HE320" s="71"/>
      <c r="HF320" s="71"/>
      <c r="HG320" s="71"/>
      <c r="HZ320" s="71"/>
      <c r="IA320" s="71"/>
      <c r="IB320" s="71"/>
      <c r="IC320" s="71"/>
      <c r="ID320" s="71"/>
      <c r="IE320" s="71"/>
      <c r="IF320" s="71"/>
      <c r="JQ320" s="71"/>
      <c r="JR320" s="71"/>
      <c r="JS320" s="71"/>
      <c r="JT320" s="71"/>
      <c r="JU320" s="71"/>
      <c r="JV320" s="71"/>
    </row>
    <row r="321" spans="147:282" x14ac:dyDescent="0.2">
      <c r="EQ321" s="71"/>
      <c r="ER321" s="71"/>
      <c r="FD321" s="71"/>
      <c r="FE321" s="71"/>
      <c r="FF321" s="71"/>
      <c r="FG321" s="71"/>
      <c r="FH321" s="71"/>
      <c r="FI321" s="71"/>
      <c r="FJ321" s="71"/>
      <c r="FM321" s="71"/>
      <c r="FN321" s="71"/>
      <c r="FO321" s="71"/>
      <c r="FP321" s="71"/>
      <c r="FQ321" s="71"/>
      <c r="FR321" s="71"/>
      <c r="FX321" s="71"/>
      <c r="GB321" s="71"/>
      <c r="GF321" s="71"/>
      <c r="GG321" s="71"/>
      <c r="GS321" s="71"/>
      <c r="GT321" s="71"/>
      <c r="GU321" s="71"/>
      <c r="GV321" s="71"/>
      <c r="GW321" s="71"/>
      <c r="GX321" s="71"/>
      <c r="GY321" s="71"/>
      <c r="HA321" s="71"/>
      <c r="HB321" s="71"/>
      <c r="HC321" s="71"/>
      <c r="HD321" s="71"/>
      <c r="HE321" s="71"/>
      <c r="HF321" s="71"/>
      <c r="HG321" s="71"/>
      <c r="HM321" s="71"/>
      <c r="HN321" s="71"/>
      <c r="HZ321" s="71"/>
      <c r="IA321" s="71"/>
      <c r="IB321" s="71"/>
      <c r="IC321" s="71"/>
      <c r="ID321" s="71"/>
      <c r="IE321" s="71"/>
      <c r="IF321" s="71"/>
      <c r="IH321" s="71"/>
      <c r="JQ321" s="71"/>
      <c r="JR321" s="71"/>
      <c r="JS321" s="71"/>
      <c r="JT321" s="71"/>
      <c r="JU321" s="71"/>
      <c r="JV321" s="71"/>
    </row>
    <row r="322" spans="147:282" x14ac:dyDescent="0.2">
      <c r="EQ322" s="71"/>
      <c r="ER322" s="71"/>
      <c r="FD322" s="71"/>
      <c r="FE322" s="71"/>
      <c r="FF322" s="71"/>
      <c r="FG322" s="71"/>
      <c r="FH322" s="71"/>
      <c r="FI322" s="71"/>
      <c r="FJ322" s="71"/>
      <c r="FL322" s="71"/>
      <c r="FM322" s="71"/>
      <c r="FN322" s="71"/>
      <c r="FO322" s="71"/>
      <c r="FP322" s="71"/>
      <c r="FQ322" s="71"/>
      <c r="FR322" s="71"/>
      <c r="FX322" s="71"/>
      <c r="FY322" s="71"/>
      <c r="GB322" s="71"/>
      <c r="GC322" s="71"/>
      <c r="GF322" s="71"/>
      <c r="GG322" s="71"/>
      <c r="GS322" s="71"/>
      <c r="GT322" s="71"/>
      <c r="GU322" s="71"/>
      <c r="GV322" s="71"/>
      <c r="GW322" s="71"/>
      <c r="GX322" s="71"/>
      <c r="GY322" s="71"/>
      <c r="HB322" s="71"/>
      <c r="HC322" s="71"/>
      <c r="HD322" s="71"/>
      <c r="HE322" s="71"/>
      <c r="HF322" s="71"/>
      <c r="HG322" s="71"/>
      <c r="HM322" s="71"/>
      <c r="HN322" s="71"/>
      <c r="HZ322" s="71"/>
      <c r="IA322" s="71"/>
      <c r="IB322" s="71"/>
      <c r="IC322" s="71"/>
      <c r="ID322" s="71"/>
      <c r="IE322" s="71"/>
      <c r="IF322" s="71"/>
      <c r="JQ322" s="71"/>
      <c r="JR322" s="71"/>
      <c r="JS322" s="71"/>
      <c r="JT322" s="71"/>
      <c r="JU322" s="71"/>
      <c r="JV322" s="71"/>
    </row>
  </sheetData>
  <sortState xmlns:xlrd2="http://schemas.microsoft.com/office/spreadsheetml/2017/richdata2" ref="A2:LF57">
    <sortCondition ref="D2:D57"/>
    <sortCondition ref="E2:E57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CEE4-5E38-DC42-8B3D-89806E0B76A3}">
  <dimension ref="A1:LG6"/>
  <sheetViews>
    <sheetView workbookViewId="0">
      <selection sqref="A1:XFD1"/>
    </sheetView>
  </sheetViews>
  <sheetFormatPr baseColWidth="10" defaultRowHeight="16" x14ac:dyDescent="0.2"/>
  <cols>
    <col min="10" max="10" width="13.5" bestFit="1" customWidth="1"/>
  </cols>
  <sheetData>
    <row r="1" spans="1:319" s="5" customFormat="1" x14ac:dyDescent="0.2">
      <c r="A1" s="5" t="s">
        <v>0</v>
      </c>
      <c r="B1" s="70" t="s">
        <v>1200</v>
      </c>
      <c r="C1" s="5" t="s">
        <v>2</v>
      </c>
      <c r="D1" s="101">
        <v>6100</v>
      </c>
      <c r="E1" s="101" t="s">
        <v>335</v>
      </c>
      <c r="F1" s="70" t="s">
        <v>338</v>
      </c>
      <c r="G1" s="86" t="s">
        <v>5</v>
      </c>
      <c r="H1" s="43" t="s">
        <v>337</v>
      </c>
      <c r="I1" s="70" t="s">
        <v>1202</v>
      </c>
      <c r="J1" s="76" t="s">
        <v>1319</v>
      </c>
      <c r="K1" s="86" t="s">
        <v>8</v>
      </c>
      <c r="L1" s="76" t="s">
        <v>1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101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3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46" t="s">
        <v>51</v>
      </c>
      <c r="BD1" s="47" t="s">
        <v>52</v>
      </c>
      <c r="BE1" s="46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  <c r="BR1" s="5" t="s">
        <v>66</v>
      </c>
      <c r="BS1" s="5" t="s">
        <v>67</v>
      </c>
      <c r="BT1" s="5" t="s">
        <v>68</v>
      </c>
      <c r="BU1" s="5" t="s">
        <v>69</v>
      </c>
      <c r="BV1" s="5" t="s">
        <v>70</v>
      </c>
      <c r="BW1" s="5" t="s">
        <v>71</v>
      </c>
      <c r="BX1" s="5" t="s">
        <v>72</v>
      </c>
      <c r="BY1" s="5" t="s">
        <v>73</v>
      </c>
      <c r="BZ1" s="5" t="s">
        <v>74</v>
      </c>
      <c r="CA1" s="5" t="s">
        <v>75</v>
      </c>
      <c r="CB1" s="5" t="s">
        <v>76</v>
      </c>
      <c r="CC1" s="5" t="s">
        <v>77</v>
      </c>
      <c r="CD1" s="5" t="s">
        <v>78</v>
      </c>
      <c r="CE1" s="5" t="s">
        <v>79</v>
      </c>
      <c r="CF1" s="5" t="s">
        <v>80</v>
      </c>
      <c r="CG1" s="5" t="s">
        <v>81</v>
      </c>
      <c r="CH1" s="5" t="s">
        <v>82</v>
      </c>
      <c r="CI1" s="5" t="s">
        <v>83</v>
      </c>
      <c r="CJ1" s="5" t="s">
        <v>84</v>
      </c>
      <c r="CK1" s="5" t="s">
        <v>85</v>
      </c>
      <c r="CL1" s="5" t="s">
        <v>86</v>
      </c>
      <c r="CM1" s="5" t="s">
        <v>87</v>
      </c>
      <c r="CN1" s="5" t="s">
        <v>88</v>
      </c>
      <c r="CO1" s="5" t="s">
        <v>89</v>
      </c>
      <c r="CP1" s="5" t="s">
        <v>90</v>
      </c>
      <c r="CQ1" s="44" t="s">
        <v>91</v>
      </c>
      <c r="CR1" s="44" t="s">
        <v>92</v>
      </c>
      <c r="CS1" s="5" t="s">
        <v>93</v>
      </c>
      <c r="CT1" s="5" t="s">
        <v>94</v>
      </c>
      <c r="CU1" s="47" t="s">
        <v>95</v>
      </c>
      <c r="CV1" s="47" t="s">
        <v>96</v>
      </c>
      <c r="CW1" s="5" t="s">
        <v>97</v>
      </c>
      <c r="CX1" s="5" t="s">
        <v>98</v>
      </c>
      <c r="CY1" s="5" t="s">
        <v>99</v>
      </c>
      <c r="CZ1" s="5" t="s">
        <v>100</v>
      </c>
      <c r="DA1" s="5" t="s">
        <v>101</v>
      </c>
      <c r="DB1" s="5" t="s">
        <v>102</v>
      </c>
      <c r="DC1" s="46" t="s">
        <v>103</v>
      </c>
      <c r="DD1" s="46" t="s">
        <v>104</v>
      </c>
      <c r="DE1" s="46" t="s">
        <v>105</v>
      </c>
      <c r="DF1" s="46" t="s">
        <v>106</v>
      </c>
      <c r="DG1" s="48" t="s">
        <v>107</v>
      </c>
      <c r="DH1" s="48" t="s">
        <v>108</v>
      </c>
      <c r="DI1" s="5" t="s">
        <v>109</v>
      </c>
      <c r="DJ1" s="5" t="s">
        <v>110</v>
      </c>
      <c r="DK1" s="5" t="s">
        <v>111</v>
      </c>
      <c r="DL1" s="5" t="s">
        <v>112</v>
      </c>
      <c r="DM1" s="5" t="s">
        <v>113</v>
      </c>
      <c r="DN1" s="5" t="s">
        <v>114</v>
      </c>
      <c r="DO1" s="5" t="s">
        <v>115</v>
      </c>
      <c r="DP1" s="5" t="s">
        <v>116</v>
      </c>
      <c r="DQ1" s="5" t="s">
        <v>117</v>
      </c>
      <c r="DR1" s="5" t="s">
        <v>118</v>
      </c>
      <c r="DS1" s="5" t="s">
        <v>119</v>
      </c>
      <c r="DT1" s="5" t="s">
        <v>120</v>
      </c>
      <c r="DU1" s="49" t="s">
        <v>121</v>
      </c>
      <c r="DV1" s="49" t="s">
        <v>122</v>
      </c>
      <c r="DW1" s="49" t="s">
        <v>123</v>
      </c>
      <c r="DX1" s="50" t="s">
        <v>124</v>
      </c>
      <c r="DY1" s="50" t="s">
        <v>125</v>
      </c>
      <c r="DZ1" s="50" t="s">
        <v>126</v>
      </c>
      <c r="EA1" s="5" t="s">
        <v>127</v>
      </c>
      <c r="EB1" s="5" t="s">
        <v>128</v>
      </c>
      <c r="EC1" s="49" t="s">
        <v>129</v>
      </c>
      <c r="ED1" s="49" t="s">
        <v>130</v>
      </c>
      <c r="EE1" s="49" t="s">
        <v>131</v>
      </c>
      <c r="EF1" s="50" t="s">
        <v>132</v>
      </c>
      <c r="EG1" s="50" t="s">
        <v>133</v>
      </c>
      <c r="EH1" s="50" t="s">
        <v>134</v>
      </c>
      <c r="EI1" s="5" t="s">
        <v>135</v>
      </c>
      <c r="EJ1" s="5" t="s">
        <v>136</v>
      </c>
      <c r="EK1" s="5" t="s">
        <v>137</v>
      </c>
      <c r="EL1" s="5" t="s">
        <v>138</v>
      </c>
      <c r="EM1" s="5" t="s">
        <v>139</v>
      </c>
      <c r="EN1" s="5" t="s">
        <v>140</v>
      </c>
      <c r="EO1" s="5" t="s">
        <v>141</v>
      </c>
      <c r="EP1" s="5" t="s">
        <v>142</v>
      </c>
      <c r="EQ1" s="5" t="s">
        <v>143</v>
      </c>
      <c r="ER1" s="5" t="s">
        <v>144</v>
      </c>
      <c r="ES1" s="5" t="s">
        <v>145</v>
      </c>
      <c r="ET1" s="5" t="s">
        <v>146</v>
      </c>
      <c r="EU1" s="5" t="s">
        <v>147</v>
      </c>
      <c r="EV1" s="5" t="s">
        <v>148</v>
      </c>
      <c r="EW1" s="5" t="s">
        <v>149</v>
      </c>
      <c r="EX1" s="5" t="s">
        <v>150</v>
      </c>
      <c r="EY1" s="5" t="s">
        <v>151</v>
      </c>
      <c r="EZ1" s="5" t="s">
        <v>152</v>
      </c>
      <c r="FA1" s="5" t="s">
        <v>153</v>
      </c>
      <c r="FB1" s="5" t="s">
        <v>154</v>
      </c>
      <c r="FC1" s="5" t="s">
        <v>155</v>
      </c>
      <c r="FD1" s="5" t="s">
        <v>156</v>
      </c>
      <c r="FE1" s="5" t="s">
        <v>157</v>
      </c>
      <c r="FF1" s="5" t="s">
        <v>158</v>
      </c>
      <c r="FG1" s="5" t="s">
        <v>159</v>
      </c>
      <c r="FH1" s="5" t="s">
        <v>160</v>
      </c>
      <c r="FI1" s="5" t="s">
        <v>161</v>
      </c>
      <c r="FJ1" s="5" t="s">
        <v>162</v>
      </c>
      <c r="FK1" s="5" t="s">
        <v>163</v>
      </c>
      <c r="FL1" s="5" t="s">
        <v>164</v>
      </c>
      <c r="FM1" s="5" t="s">
        <v>165</v>
      </c>
      <c r="FN1" s="5" t="s">
        <v>166</v>
      </c>
      <c r="FO1" s="5" t="s">
        <v>167</v>
      </c>
      <c r="FP1" s="5" t="s">
        <v>168</v>
      </c>
      <c r="FQ1" s="5" t="s">
        <v>169</v>
      </c>
      <c r="FR1" s="5" t="s">
        <v>170</v>
      </c>
      <c r="FS1" s="5" t="s">
        <v>171</v>
      </c>
      <c r="FT1" s="5" t="s">
        <v>172</v>
      </c>
      <c r="FU1" s="5" t="s">
        <v>173</v>
      </c>
      <c r="FV1" s="5" t="s">
        <v>174</v>
      </c>
      <c r="FW1" s="5" t="s">
        <v>175</v>
      </c>
      <c r="FX1" s="5" t="s">
        <v>176</v>
      </c>
      <c r="FY1" s="5" t="s">
        <v>177</v>
      </c>
      <c r="FZ1" s="5" t="s">
        <v>178</v>
      </c>
      <c r="GA1" s="5" t="s">
        <v>179</v>
      </c>
      <c r="GB1" s="5" t="s">
        <v>180</v>
      </c>
      <c r="GC1" s="5" t="s">
        <v>181</v>
      </c>
      <c r="GD1" s="5" t="s">
        <v>182</v>
      </c>
      <c r="GE1" s="5" t="s">
        <v>183</v>
      </c>
      <c r="GF1" s="5" t="s">
        <v>184</v>
      </c>
      <c r="GG1" s="5" t="s">
        <v>185</v>
      </c>
      <c r="GH1" s="5" t="s">
        <v>186</v>
      </c>
      <c r="GI1" s="5" t="s">
        <v>187</v>
      </c>
      <c r="GJ1" s="5" t="s">
        <v>188</v>
      </c>
      <c r="GK1" s="5" t="s">
        <v>189</v>
      </c>
      <c r="GL1" s="5" t="s">
        <v>190</v>
      </c>
      <c r="GM1" s="5" t="s">
        <v>191</v>
      </c>
      <c r="GN1" s="5" t="s">
        <v>192</v>
      </c>
      <c r="GO1" s="5" t="s">
        <v>193</v>
      </c>
      <c r="GP1" s="5" t="s">
        <v>194</v>
      </c>
      <c r="GQ1" s="5" t="s">
        <v>195</v>
      </c>
      <c r="GR1" s="5" t="s">
        <v>196</v>
      </c>
      <c r="GS1" s="5" t="s">
        <v>197</v>
      </c>
      <c r="GT1" s="5" t="s">
        <v>198</v>
      </c>
      <c r="GU1" s="5" t="s">
        <v>199</v>
      </c>
      <c r="GV1" s="5" t="s">
        <v>200</v>
      </c>
      <c r="GW1" s="5" t="s">
        <v>201</v>
      </c>
      <c r="GX1" s="5" t="s">
        <v>202</v>
      </c>
      <c r="GY1" s="5" t="s">
        <v>203</v>
      </c>
      <c r="GZ1" s="5" t="s">
        <v>204</v>
      </c>
      <c r="HA1" s="5" t="s">
        <v>205</v>
      </c>
      <c r="HB1" s="5" t="s">
        <v>206</v>
      </c>
      <c r="HC1" s="5" t="s">
        <v>207</v>
      </c>
      <c r="HD1" s="5" t="s">
        <v>208</v>
      </c>
      <c r="HE1" s="5" t="s">
        <v>209</v>
      </c>
      <c r="HF1" s="5" t="s">
        <v>210</v>
      </c>
      <c r="HG1" s="5" t="s">
        <v>211</v>
      </c>
      <c r="HH1" s="5" t="s">
        <v>212</v>
      </c>
      <c r="HI1" s="5" t="s">
        <v>213</v>
      </c>
      <c r="HJ1" s="5" t="s">
        <v>214</v>
      </c>
      <c r="HK1" s="5" t="s">
        <v>215</v>
      </c>
      <c r="HL1" s="5" t="s">
        <v>216</v>
      </c>
      <c r="HM1" s="5" t="s">
        <v>217</v>
      </c>
      <c r="HN1" s="5" t="s">
        <v>218</v>
      </c>
      <c r="HO1" s="5" t="s">
        <v>219</v>
      </c>
      <c r="HP1" s="5" t="s">
        <v>220</v>
      </c>
      <c r="HQ1" s="5" t="s">
        <v>221</v>
      </c>
      <c r="HR1" s="5" t="s">
        <v>222</v>
      </c>
      <c r="HS1" s="5" t="s">
        <v>223</v>
      </c>
      <c r="HT1" s="5" t="s">
        <v>224</v>
      </c>
      <c r="HU1" s="5" t="s">
        <v>225</v>
      </c>
      <c r="HV1" s="5" t="s">
        <v>226</v>
      </c>
      <c r="HW1" s="5" t="s">
        <v>227</v>
      </c>
      <c r="HX1" s="5" t="s">
        <v>228</v>
      </c>
      <c r="HY1" s="5" t="s">
        <v>229</v>
      </c>
      <c r="HZ1" s="5" t="s">
        <v>230</v>
      </c>
      <c r="IA1" s="5" t="s">
        <v>231</v>
      </c>
      <c r="IB1" s="5" t="s">
        <v>232</v>
      </c>
      <c r="IC1" s="5" t="s">
        <v>233</v>
      </c>
      <c r="ID1" s="5" t="s">
        <v>234</v>
      </c>
      <c r="IE1" s="5" t="s">
        <v>235</v>
      </c>
      <c r="IF1" s="5" t="s">
        <v>236</v>
      </c>
      <c r="IG1" s="5" t="s">
        <v>237</v>
      </c>
      <c r="IH1" s="5" t="s">
        <v>238</v>
      </c>
      <c r="II1" s="5" t="s">
        <v>239</v>
      </c>
      <c r="IJ1" s="5" t="s">
        <v>240</v>
      </c>
      <c r="IK1" s="5" t="s">
        <v>241</v>
      </c>
      <c r="IL1" s="5" t="s">
        <v>242</v>
      </c>
      <c r="IM1" s="5" t="s">
        <v>243</v>
      </c>
      <c r="IN1" s="5" t="s">
        <v>244</v>
      </c>
      <c r="IO1" s="5" t="s">
        <v>245</v>
      </c>
      <c r="IP1" s="5" t="s">
        <v>246</v>
      </c>
      <c r="IQ1" s="5" t="s">
        <v>247</v>
      </c>
      <c r="IR1" s="5" t="s">
        <v>248</v>
      </c>
      <c r="IS1" s="5" t="s">
        <v>249</v>
      </c>
      <c r="IT1" s="5" t="s">
        <v>250</v>
      </c>
      <c r="IU1" s="5" t="s">
        <v>251</v>
      </c>
      <c r="IV1" s="5" t="s">
        <v>252</v>
      </c>
      <c r="IW1" s="5" t="s">
        <v>253</v>
      </c>
      <c r="IX1" s="5" t="s">
        <v>254</v>
      </c>
      <c r="IY1" s="5" t="s">
        <v>255</v>
      </c>
      <c r="IZ1" s="5" t="s">
        <v>256</v>
      </c>
      <c r="JA1" s="5" t="s">
        <v>257</v>
      </c>
      <c r="JB1" s="5" t="s">
        <v>258</v>
      </c>
      <c r="JC1" s="5" t="s">
        <v>259</v>
      </c>
      <c r="JD1" s="5" t="s">
        <v>260</v>
      </c>
      <c r="JE1" s="5" t="s">
        <v>261</v>
      </c>
      <c r="JF1" s="5" t="s">
        <v>262</v>
      </c>
      <c r="JG1" s="5" t="s">
        <v>263</v>
      </c>
      <c r="JH1" s="5" t="s">
        <v>264</v>
      </c>
      <c r="JI1" s="5" t="s">
        <v>265</v>
      </c>
      <c r="JJ1" s="5" t="s">
        <v>266</v>
      </c>
      <c r="JK1" s="5" t="s">
        <v>267</v>
      </c>
      <c r="JL1" s="5" t="s">
        <v>268</v>
      </c>
      <c r="JM1" s="5" t="s">
        <v>269</v>
      </c>
      <c r="JN1" s="5" t="s">
        <v>270</v>
      </c>
      <c r="JO1" s="5" t="s">
        <v>271</v>
      </c>
      <c r="JP1" s="5" t="s">
        <v>272</v>
      </c>
      <c r="JQ1" s="5" t="s">
        <v>273</v>
      </c>
      <c r="JR1" s="5" t="s">
        <v>274</v>
      </c>
      <c r="JS1" s="5" t="s">
        <v>275</v>
      </c>
      <c r="JT1" s="5" t="s">
        <v>276</v>
      </c>
      <c r="JU1" s="5" t="s">
        <v>277</v>
      </c>
      <c r="JV1" s="5" t="s">
        <v>278</v>
      </c>
      <c r="JW1" s="5" t="s">
        <v>279</v>
      </c>
      <c r="JX1" s="5" t="s">
        <v>280</v>
      </c>
      <c r="JY1" s="5" t="s">
        <v>281</v>
      </c>
      <c r="JZ1" s="5" t="s">
        <v>282</v>
      </c>
      <c r="KA1" s="5" t="s">
        <v>283</v>
      </c>
      <c r="KB1" s="5" t="s">
        <v>284</v>
      </c>
      <c r="KC1" s="5" t="s">
        <v>285</v>
      </c>
      <c r="KD1" s="5" t="s">
        <v>286</v>
      </c>
      <c r="KE1" s="5" t="s">
        <v>287</v>
      </c>
      <c r="KF1" s="5" t="s">
        <v>288</v>
      </c>
      <c r="KG1" s="5" t="s">
        <v>289</v>
      </c>
      <c r="KH1" s="5" t="s">
        <v>290</v>
      </c>
      <c r="KI1" s="5" t="s">
        <v>291</v>
      </c>
      <c r="KJ1" s="5" t="s">
        <v>292</v>
      </c>
      <c r="KK1" s="5" t="s">
        <v>293</v>
      </c>
      <c r="KL1" s="5" t="s">
        <v>294</v>
      </c>
      <c r="KM1" s="5" t="s">
        <v>295</v>
      </c>
      <c r="KN1" s="5" t="s">
        <v>296</v>
      </c>
      <c r="KO1" s="5" t="s">
        <v>297</v>
      </c>
      <c r="KP1" s="5" t="s">
        <v>298</v>
      </c>
      <c r="KQ1" s="5" t="s">
        <v>299</v>
      </c>
      <c r="KR1" s="5" t="s">
        <v>300</v>
      </c>
      <c r="KS1" s="5" t="s">
        <v>301</v>
      </c>
      <c r="KT1" s="5" t="s">
        <v>302</v>
      </c>
      <c r="KU1" s="5" t="s">
        <v>303</v>
      </c>
      <c r="KV1" s="5" t="s">
        <v>304</v>
      </c>
      <c r="KW1" s="5" t="s">
        <v>305</v>
      </c>
      <c r="KX1" s="5" t="s">
        <v>306</v>
      </c>
      <c r="KY1" s="5" t="s">
        <v>307</v>
      </c>
      <c r="KZ1" s="5" t="s">
        <v>308</v>
      </c>
      <c r="LA1" s="5" t="s">
        <v>309</v>
      </c>
      <c r="LB1" s="5" t="s">
        <v>310</v>
      </c>
      <c r="LC1" s="5" t="s">
        <v>311</v>
      </c>
      <c r="LD1" s="5" t="s">
        <v>312</v>
      </c>
      <c r="LE1" s="5" t="s">
        <v>313</v>
      </c>
      <c r="LF1" s="5" t="s">
        <v>314</v>
      </c>
      <c r="LG1" s="5" t="s">
        <v>1400</v>
      </c>
    </row>
    <row r="2" spans="1:319" s="5" customFormat="1" x14ac:dyDescent="0.2">
      <c r="A2" s="5" t="s">
        <v>528</v>
      </c>
      <c r="B2" s="73" t="s">
        <v>547</v>
      </c>
      <c r="C2" s="5" t="s">
        <v>529</v>
      </c>
      <c r="D2" s="5" t="s">
        <v>323</v>
      </c>
      <c r="E2" s="5">
        <v>5</v>
      </c>
      <c r="F2" s="73" t="s">
        <v>982</v>
      </c>
      <c r="G2" s="7">
        <v>1350739.8782935599</v>
      </c>
      <c r="H2" s="7">
        <v>834871.64672543597</v>
      </c>
      <c r="I2" s="74">
        <v>1350739.8782935599</v>
      </c>
      <c r="J2" s="77">
        <v>44621.569444444445</v>
      </c>
      <c r="K2" s="7">
        <v>1350739.8782935599</v>
      </c>
      <c r="L2" s="5" t="s">
        <v>462</v>
      </c>
      <c r="M2" s="5">
        <v>1</v>
      </c>
      <c r="N2" s="5" t="s">
        <v>530</v>
      </c>
      <c r="O2" s="5" t="s">
        <v>530</v>
      </c>
      <c r="R2" s="5">
        <v>1800</v>
      </c>
      <c r="S2" s="5">
        <v>105</v>
      </c>
      <c r="U2" s="5">
        <v>0</v>
      </c>
      <c r="V2" s="5">
        <v>17.069016933441102</v>
      </c>
      <c r="W2" s="5">
        <v>0</v>
      </c>
      <c r="X2" s="5" t="s">
        <v>1178</v>
      </c>
      <c r="AG2" s="5">
        <v>0</v>
      </c>
      <c r="AH2" s="5">
        <v>0</v>
      </c>
      <c r="AL2" s="5">
        <v>18</v>
      </c>
      <c r="AM2" s="5">
        <v>9</v>
      </c>
      <c r="AU2" s="5">
        <v>19</v>
      </c>
      <c r="AV2" s="5" t="b">
        <v>1</v>
      </c>
      <c r="AW2" s="5">
        <v>0</v>
      </c>
      <c r="AY2" s="5">
        <v>1350739.8782935599</v>
      </c>
      <c r="BA2" s="5">
        <v>1350739.8782935599</v>
      </c>
      <c r="BB2" s="5">
        <v>0</v>
      </c>
      <c r="BC2" s="5">
        <v>4.51392088850067E-3</v>
      </c>
      <c r="BD2" s="5">
        <v>1467672.12366992</v>
      </c>
      <c r="BE2" s="5">
        <v>116932.240862441</v>
      </c>
      <c r="BF2" s="5">
        <v>0</v>
      </c>
      <c r="BG2" s="5">
        <v>0</v>
      </c>
      <c r="BH2" s="5">
        <v>0</v>
      </c>
      <c r="BI2" s="5">
        <v>19</v>
      </c>
      <c r="BJ2" s="5">
        <v>45</v>
      </c>
      <c r="BK2" s="5">
        <v>0</v>
      </c>
      <c r="BL2" s="5">
        <v>49</v>
      </c>
      <c r="BM2" s="5">
        <v>0</v>
      </c>
      <c r="BN2" s="5">
        <v>0</v>
      </c>
      <c r="BO2" s="5">
        <v>0</v>
      </c>
      <c r="BP2" s="5">
        <v>723</v>
      </c>
      <c r="BQ2" s="5">
        <v>0</v>
      </c>
      <c r="BR2" s="5">
        <v>0</v>
      </c>
      <c r="BS2" s="5">
        <v>0</v>
      </c>
      <c r="BT2" s="5">
        <v>130</v>
      </c>
      <c r="BU2" s="5">
        <v>0</v>
      </c>
      <c r="BV2" s="5">
        <v>0</v>
      </c>
      <c r="BW2" s="5">
        <v>0</v>
      </c>
      <c r="BX2" s="5">
        <v>5117</v>
      </c>
      <c r="BY2" s="5">
        <v>0</v>
      </c>
      <c r="BZ2" s="5">
        <v>0</v>
      </c>
      <c r="CA2" s="5">
        <v>0</v>
      </c>
      <c r="CB2" s="5">
        <v>75865</v>
      </c>
      <c r="CC2" s="5">
        <v>0</v>
      </c>
      <c r="CD2" s="5">
        <v>0</v>
      </c>
      <c r="CE2" s="5">
        <v>0</v>
      </c>
      <c r="CF2" s="5">
        <v>13646</v>
      </c>
      <c r="CG2" s="5">
        <v>19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19</v>
      </c>
      <c r="CN2" s="5">
        <v>0</v>
      </c>
      <c r="CO2" s="5" t="s">
        <v>559</v>
      </c>
      <c r="CP2" s="5">
        <v>1350736.9074923501</v>
      </c>
      <c r="CQ2" s="6">
        <v>625542.37926736195</v>
      </c>
      <c r="CR2" s="6">
        <v>725197.49902620097</v>
      </c>
      <c r="CS2" s="5">
        <v>0</v>
      </c>
      <c r="CT2" s="5">
        <v>0</v>
      </c>
      <c r="CU2" s="6">
        <v>2.8433067812886799E-3</v>
      </c>
      <c r="CV2" s="6">
        <v>1.6706141072119901E-3</v>
      </c>
      <c r="CW2" s="5">
        <v>1.1916094197701899E-3</v>
      </c>
      <c r="CX2" s="5">
        <v>1.0799362867287699E-3</v>
      </c>
      <c r="CY2" s="5">
        <v>2.2715457064989698E-3</v>
      </c>
      <c r="CZ2" s="5">
        <v>1.65169736151848E-3</v>
      </c>
      <c r="DA2" s="5">
        <v>5.9067782048321995E-4</v>
      </c>
      <c r="DB2" s="5">
        <v>2.2423751820017002E-3</v>
      </c>
      <c r="DC2" s="6">
        <v>731933.08392123203</v>
      </c>
      <c r="DD2" s="6">
        <v>735739.039748693</v>
      </c>
      <c r="DE2" s="6">
        <v>106390.70181056199</v>
      </c>
      <c r="DF2" s="6">
        <v>10541.539051878101</v>
      </c>
      <c r="DG2" s="6">
        <v>7498.8813190298597</v>
      </c>
      <c r="DH2" s="6">
        <v>7634.8224900041096</v>
      </c>
      <c r="DI2" s="5">
        <v>15133.703809033899</v>
      </c>
      <c r="DJ2" s="5">
        <v>2922.5304915330498</v>
      </c>
      <c r="DK2" s="5">
        <v>2906.71656187401</v>
      </c>
      <c r="DL2" s="5">
        <v>5829.2470534070699</v>
      </c>
      <c r="DM2" s="5">
        <v>95969.29</v>
      </c>
      <c r="DN2" s="5">
        <v>0</v>
      </c>
      <c r="DO2" s="5">
        <v>95969.29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9.5522457794134194E-2</v>
      </c>
      <c r="EL2" s="5">
        <v>9.5413762040403402E-2</v>
      </c>
      <c r="EM2" s="71">
        <v>9.9997762079695395E-5</v>
      </c>
      <c r="EN2" s="5">
        <v>0</v>
      </c>
      <c r="EO2" s="71">
        <v>4.7499913427064398E-19</v>
      </c>
      <c r="EP2" s="5">
        <v>0.876224944504299</v>
      </c>
      <c r="EQ2" s="71">
        <v>9.8008782966216195E-5</v>
      </c>
      <c r="ER2" s="71">
        <v>9.9854434235352397E-5</v>
      </c>
      <c r="ES2" s="5">
        <v>0</v>
      </c>
      <c r="ET2" s="5">
        <v>0.99494226821504494</v>
      </c>
      <c r="EU2" s="5">
        <v>0</v>
      </c>
      <c r="EV2" s="5">
        <v>0</v>
      </c>
      <c r="EW2" s="5">
        <v>0</v>
      </c>
      <c r="EX2" s="71">
        <v>9.9999382066485995E-5</v>
      </c>
      <c r="EY2" s="5">
        <v>0.69961000313889299</v>
      </c>
      <c r="EZ2" s="5">
        <v>0</v>
      </c>
      <c r="FA2" s="5">
        <v>0</v>
      </c>
      <c r="FB2" s="71">
        <v>9.9989614771978097E-5</v>
      </c>
      <c r="FC2" s="5">
        <v>0</v>
      </c>
      <c r="FD2" s="71">
        <v>9.1768959098459308E-9</v>
      </c>
      <c r="FE2" s="71">
        <v>9.1768959098459308E-9</v>
      </c>
      <c r="FF2" s="71">
        <v>4.0216210361876301E-9</v>
      </c>
      <c r="FG2" s="71">
        <v>9.1768959098459308E-9</v>
      </c>
      <c r="FH2" s="71">
        <v>3.97586685796369E-10</v>
      </c>
      <c r="FI2" s="71">
        <v>3.5689851074494E-10</v>
      </c>
      <c r="FJ2" s="71">
        <v>3.97586685796369E-10</v>
      </c>
      <c r="FK2" s="5">
        <v>0</v>
      </c>
      <c r="FL2" s="5">
        <v>0</v>
      </c>
      <c r="FM2" s="71">
        <v>-1.0851993396645101E-8</v>
      </c>
      <c r="FN2" s="71">
        <v>4.4881531307199496E-9</v>
      </c>
      <c r="FO2" s="71">
        <v>1.5340146527365E-8</v>
      </c>
      <c r="FP2" s="71">
        <v>-1.29773625237893E-8</v>
      </c>
      <c r="FQ2" s="71">
        <v>6.6383626373678298E-10</v>
      </c>
      <c r="FR2" s="71">
        <v>1.36411987875261E-8</v>
      </c>
      <c r="FS2" s="5">
        <v>0.75</v>
      </c>
      <c r="FT2" s="5">
        <v>0.104719755119659</v>
      </c>
      <c r="FU2" s="5">
        <v>0</v>
      </c>
      <c r="FV2" s="5">
        <v>9.5522457794134194E-2</v>
      </c>
      <c r="FW2" s="5">
        <v>9.5413762040403402E-2</v>
      </c>
      <c r="FX2" s="71">
        <v>9.99985290195404E-5</v>
      </c>
      <c r="FY2" s="5">
        <v>0</v>
      </c>
      <c r="FZ2" s="5">
        <v>0.25060183981888501</v>
      </c>
      <c r="GA2" s="5">
        <v>7.13563227172819E-2</v>
      </c>
      <c r="GB2" s="71">
        <v>9.99985290195404E-5</v>
      </c>
      <c r="GC2" s="5">
        <v>0</v>
      </c>
      <c r="GD2" s="71">
        <v>5.9981547683297797E-18</v>
      </c>
      <c r="GE2" s="5">
        <v>0.62963020434234096</v>
      </c>
      <c r="GF2" s="71">
        <v>9.9129607321404801E-5</v>
      </c>
      <c r="GG2" s="71">
        <v>9.9861017273050704E-5</v>
      </c>
      <c r="GH2" s="5">
        <v>0</v>
      </c>
      <c r="GI2" s="5">
        <v>9.0513819560029005E-2</v>
      </c>
      <c r="GJ2" s="5">
        <v>0</v>
      </c>
      <c r="GK2" s="5">
        <v>0</v>
      </c>
      <c r="GL2" s="5">
        <v>0</v>
      </c>
      <c r="GM2" s="71">
        <v>9.9998844660435698E-5</v>
      </c>
      <c r="GN2" s="5">
        <v>0.18999970319776899</v>
      </c>
      <c r="GO2" s="5">
        <v>0</v>
      </c>
      <c r="GP2" s="5">
        <v>0</v>
      </c>
      <c r="GQ2" s="71">
        <v>9.9990022211393596E-5</v>
      </c>
      <c r="GR2" s="5">
        <v>0</v>
      </c>
      <c r="GS2" s="71">
        <v>1.53682000736399E-8</v>
      </c>
      <c r="GT2" s="71">
        <v>1.53682000736399E-8</v>
      </c>
      <c r="GU2" s="71">
        <v>4.2790853083118902E-9</v>
      </c>
      <c r="GV2" s="71">
        <v>1.53682000736399E-8</v>
      </c>
      <c r="GW2" s="71">
        <v>1.4672778547719599E-9</v>
      </c>
      <c r="GX2" s="71">
        <v>1.1000504951397201E-9</v>
      </c>
      <c r="GY2" s="71">
        <v>1.4672778547719599E-9</v>
      </c>
      <c r="GZ2" s="5">
        <v>0</v>
      </c>
      <c r="HA2" s="5">
        <v>0</v>
      </c>
      <c r="HB2" s="71">
        <v>-6.6578842323057302E-9</v>
      </c>
      <c r="HC2" s="71">
        <v>2.1654300079323701E-10</v>
      </c>
      <c r="HD2" s="71">
        <v>6.8744272330989603E-9</v>
      </c>
      <c r="HE2" s="71">
        <v>-1.18437650464541E-8</v>
      </c>
      <c r="HF2" s="71">
        <v>5.60328081387432E-10</v>
      </c>
      <c r="HG2" s="71">
        <v>1.2404093127841499E-8</v>
      </c>
      <c r="HH2" s="5">
        <v>0.25</v>
      </c>
      <c r="HI2" s="5">
        <v>0</v>
      </c>
      <c r="HJ2" s="5">
        <v>0</v>
      </c>
      <c r="HK2" s="71">
        <v>5.9981547683297797E-18</v>
      </c>
      <c r="HL2" s="5">
        <v>0.876224944504299</v>
      </c>
      <c r="HM2" s="71">
        <v>9.9129607321404801E-5</v>
      </c>
      <c r="HN2" s="71">
        <v>9.9861017273050704E-5</v>
      </c>
      <c r="HO2" s="5">
        <v>0</v>
      </c>
      <c r="HP2" s="5">
        <v>0.99494226821504494</v>
      </c>
      <c r="HQ2" s="5">
        <v>0</v>
      </c>
      <c r="HR2" s="5">
        <v>0</v>
      </c>
      <c r="HS2" s="5">
        <v>0</v>
      </c>
      <c r="HT2" s="71">
        <v>9.9999382066485995E-5</v>
      </c>
      <c r="HU2" s="5">
        <v>0.69961000313889299</v>
      </c>
      <c r="HV2" s="5">
        <v>0</v>
      </c>
      <c r="HW2" s="5">
        <v>0</v>
      </c>
      <c r="HX2" s="71">
        <v>9.9990022211393596E-5</v>
      </c>
      <c r="HY2" s="5">
        <v>0</v>
      </c>
      <c r="HZ2" s="71">
        <v>1.53682000736399E-8</v>
      </c>
      <c r="IA2" s="71">
        <v>1.53682000736399E-8</v>
      </c>
      <c r="IB2" s="71">
        <v>4.2790853083118902E-9</v>
      </c>
      <c r="IC2" s="71">
        <v>1.53682000736399E-8</v>
      </c>
      <c r="ID2" s="71">
        <v>1.4672778547719599E-9</v>
      </c>
      <c r="IE2" s="71">
        <v>1.1000504951397201E-9</v>
      </c>
      <c r="IF2" s="71">
        <v>1.4672778547719599E-9</v>
      </c>
      <c r="IG2" s="5">
        <v>0</v>
      </c>
      <c r="IH2" s="5">
        <v>0</v>
      </c>
      <c r="II2" s="5">
        <v>853</v>
      </c>
      <c r="IJ2" s="5">
        <v>617</v>
      </c>
      <c r="IK2" s="5">
        <v>105</v>
      </c>
      <c r="IL2" s="5">
        <v>54</v>
      </c>
      <c r="IM2" s="5">
        <v>51</v>
      </c>
      <c r="IN2" s="5">
        <v>50</v>
      </c>
      <c r="IO2" s="5">
        <v>4</v>
      </c>
      <c r="IP2" s="5">
        <v>0</v>
      </c>
      <c r="IQ2" s="5">
        <v>94</v>
      </c>
      <c r="IR2" s="5">
        <v>723</v>
      </c>
      <c r="IS2" s="5">
        <v>404</v>
      </c>
      <c r="IT2" s="5">
        <v>50</v>
      </c>
      <c r="IU2" s="5">
        <v>50</v>
      </c>
      <c r="IV2" s="5">
        <v>130</v>
      </c>
      <c r="IW2" s="5">
        <v>128</v>
      </c>
      <c r="IX2" s="5">
        <v>2</v>
      </c>
      <c r="IY2" s="5">
        <v>2</v>
      </c>
      <c r="IZ2" s="5">
        <v>0</v>
      </c>
      <c r="JA2" s="5">
        <v>2.68392200368339E-4</v>
      </c>
      <c r="JB2" s="71">
        <v>3.8360259496883398E-5</v>
      </c>
      <c r="JC2" s="5">
        <v>2.6776616466861399E-4</v>
      </c>
      <c r="JD2" s="5">
        <v>2.68392200368339E-4</v>
      </c>
      <c r="JE2" s="71">
        <v>3.8360259496883398E-5</v>
      </c>
      <c r="JF2" s="71">
        <v>3.43202992052482E-5</v>
      </c>
      <c r="JG2" s="5">
        <v>0</v>
      </c>
      <c r="JH2" s="5">
        <v>0</v>
      </c>
      <c r="JI2" s="5">
        <v>0</v>
      </c>
      <c r="JJ2" s="5">
        <v>0</v>
      </c>
      <c r="JK2" s="5">
        <v>0</v>
      </c>
      <c r="JL2" s="5">
        <v>0</v>
      </c>
      <c r="JM2" s="5">
        <v>5.3168946379032796E-3</v>
      </c>
      <c r="JN2" s="5">
        <v>5.3450294909543304E-3</v>
      </c>
      <c r="JO2" s="5">
        <v>1.61076713519784E-3</v>
      </c>
      <c r="JP2" s="5">
        <v>1.53653472344589E-3</v>
      </c>
      <c r="JQ2" s="71">
        <v>-1.7509877628950799E-8</v>
      </c>
      <c r="JR2" s="71">
        <v>4.7046961315131797E-9</v>
      </c>
      <c r="JS2" s="71">
        <v>2.2214573760464E-8</v>
      </c>
      <c r="JT2" s="71">
        <v>-2.48211275702434E-8</v>
      </c>
      <c r="JU2" s="71">
        <v>1.2241643451242099E-9</v>
      </c>
      <c r="JV2" s="71">
        <v>2.6045291915367601E-8</v>
      </c>
      <c r="JW2" s="5">
        <v>0.75</v>
      </c>
      <c r="JX2" s="5">
        <v>718123.946371892</v>
      </c>
      <c r="JY2" s="5">
        <v>1343666.32563925</v>
      </c>
      <c r="JZ2" s="5">
        <v>0.104719755119659</v>
      </c>
      <c r="KA2" s="5">
        <v>0</v>
      </c>
      <c r="KB2" s="5" t="s">
        <v>318</v>
      </c>
      <c r="KC2" s="5">
        <v>0</v>
      </c>
      <c r="KD2" s="5" t="s">
        <v>1179</v>
      </c>
      <c r="KF2" s="5" t="s">
        <v>1180</v>
      </c>
      <c r="KG2" s="5" t="s">
        <v>525</v>
      </c>
      <c r="KH2" s="5" t="s">
        <v>320</v>
      </c>
      <c r="KI2" s="5">
        <v>2</v>
      </c>
      <c r="KL2" s="5">
        <v>1</v>
      </c>
      <c r="KM2" s="5">
        <v>1</v>
      </c>
      <c r="KP2" s="5">
        <v>13</v>
      </c>
      <c r="KW2" s="5" t="s">
        <v>321</v>
      </c>
      <c r="LB2" s="5">
        <v>1</v>
      </c>
      <c r="LC2" s="5" t="s">
        <v>318</v>
      </c>
      <c r="LD2" s="5" t="s">
        <v>322</v>
      </c>
      <c r="LE2" s="5">
        <v>0</v>
      </c>
      <c r="LF2" s="5">
        <v>1</v>
      </c>
      <c r="LG2" s="5">
        <v>1</v>
      </c>
    </row>
    <row r="3" spans="1:319" s="5" customFormat="1" x14ac:dyDescent="0.2">
      <c r="A3" s="5" t="s">
        <v>528</v>
      </c>
      <c r="B3" s="73" t="s">
        <v>547</v>
      </c>
      <c r="C3" s="5" t="s">
        <v>529</v>
      </c>
      <c r="D3" s="5" t="s">
        <v>323</v>
      </c>
      <c r="E3" s="5">
        <v>17</v>
      </c>
      <c r="F3" s="73" t="s">
        <v>983</v>
      </c>
      <c r="G3" s="7">
        <v>1238888.4209279099</v>
      </c>
      <c r="H3" s="7">
        <v>664840.35239192995</v>
      </c>
      <c r="I3" s="74">
        <v>1238888.4209279099</v>
      </c>
      <c r="J3" s="77">
        <v>44614.887499999997</v>
      </c>
      <c r="K3" s="7">
        <v>1238888.4209279099</v>
      </c>
      <c r="L3" s="5" t="s">
        <v>462</v>
      </c>
      <c r="M3" s="5">
        <v>1</v>
      </c>
      <c r="N3" s="5" t="s">
        <v>530</v>
      </c>
      <c r="O3" s="5" t="s">
        <v>530</v>
      </c>
      <c r="R3" s="5">
        <v>1800</v>
      </c>
      <c r="S3" s="5">
        <v>103</v>
      </c>
      <c r="U3" s="5">
        <v>0</v>
      </c>
      <c r="V3" s="5">
        <v>34.243892669677699</v>
      </c>
      <c r="W3" s="5">
        <v>0</v>
      </c>
      <c r="X3" s="5" t="s">
        <v>619</v>
      </c>
      <c r="AG3" s="5">
        <v>0</v>
      </c>
      <c r="AH3" s="5">
        <v>0</v>
      </c>
      <c r="AL3" s="5">
        <v>14</v>
      </c>
      <c r="AM3" s="5">
        <v>10</v>
      </c>
      <c r="AU3" s="5">
        <v>23</v>
      </c>
      <c r="AV3" s="5" t="b">
        <v>1</v>
      </c>
      <c r="AW3" s="5">
        <v>0</v>
      </c>
      <c r="AY3" s="5">
        <v>1238888.4209279099</v>
      </c>
      <c r="BA3" s="5">
        <v>1238888.4209279099</v>
      </c>
      <c r="BB3" s="5">
        <v>0</v>
      </c>
      <c r="BC3" s="5">
        <v>2.45774385381595E-2</v>
      </c>
      <c r="BD3" s="5">
        <v>1394078.8902728099</v>
      </c>
      <c r="BE3" s="5">
        <v>155190.44476745799</v>
      </c>
      <c r="BF3" s="5">
        <v>0</v>
      </c>
      <c r="BG3" s="5">
        <v>0</v>
      </c>
      <c r="BH3" s="5">
        <v>0</v>
      </c>
      <c r="BI3" s="5">
        <v>23</v>
      </c>
      <c r="BJ3" s="5">
        <v>51</v>
      </c>
      <c r="BK3" s="5">
        <v>0</v>
      </c>
      <c r="BL3" s="5">
        <v>43</v>
      </c>
      <c r="BM3" s="5">
        <v>0</v>
      </c>
      <c r="BN3" s="5">
        <v>0</v>
      </c>
      <c r="BO3" s="5">
        <v>0</v>
      </c>
      <c r="BP3" s="5">
        <v>723</v>
      </c>
      <c r="BQ3" s="5">
        <v>0</v>
      </c>
      <c r="BR3" s="5">
        <v>0</v>
      </c>
      <c r="BS3" s="5">
        <v>0</v>
      </c>
      <c r="BT3" s="5">
        <v>130</v>
      </c>
      <c r="BU3" s="5">
        <v>0</v>
      </c>
      <c r="BV3" s="5">
        <v>0</v>
      </c>
      <c r="BW3" s="5">
        <v>0</v>
      </c>
      <c r="BX3" s="5">
        <v>4427</v>
      </c>
      <c r="BY3" s="5">
        <v>0</v>
      </c>
      <c r="BZ3" s="5">
        <v>0</v>
      </c>
      <c r="CA3" s="5">
        <v>0</v>
      </c>
      <c r="CB3" s="5">
        <v>74400</v>
      </c>
      <c r="CC3" s="5">
        <v>0</v>
      </c>
      <c r="CD3" s="5">
        <v>0</v>
      </c>
      <c r="CE3" s="5">
        <v>0</v>
      </c>
      <c r="CF3" s="5">
        <v>13374</v>
      </c>
      <c r="CG3" s="5">
        <v>23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23</v>
      </c>
      <c r="CN3" s="5">
        <v>0</v>
      </c>
      <c r="CO3" s="5" t="s">
        <v>588</v>
      </c>
      <c r="CP3" s="5" t="s">
        <v>325</v>
      </c>
      <c r="CQ3" s="6">
        <v>548556.61100355198</v>
      </c>
      <c r="CR3" s="6">
        <v>690331.80992436002</v>
      </c>
      <c r="CS3" s="5">
        <v>0</v>
      </c>
      <c r="CT3" s="5">
        <v>0</v>
      </c>
      <c r="CU3" s="6">
        <v>1.1979379887654301E-2</v>
      </c>
      <c r="CV3" s="6">
        <v>1.2598058650505201E-2</v>
      </c>
      <c r="CW3" s="5">
        <v>1.0883821196796199E-2</v>
      </c>
      <c r="CX3" s="5">
        <v>1.07033731278373E-2</v>
      </c>
      <c r="CY3" s="5">
        <v>2.1587194324633598E-2</v>
      </c>
      <c r="CZ3" s="5">
        <v>1.0955586908580599E-3</v>
      </c>
      <c r="DA3" s="5">
        <v>1.8946855226678399E-3</v>
      </c>
      <c r="DB3" s="5">
        <v>2.9902442135259001E-3</v>
      </c>
      <c r="DC3" s="6">
        <v>694400.64265375398</v>
      </c>
      <c r="DD3" s="6">
        <v>699678.24761905498</v>
      </c>
      <c r="DE3" s="6">
        <v>145844.01967082199</v>
      </c>
      <c r="DF3" s="6">
        <v>9346.4250966363106</v>
      </c>
      <c r="DG3" s="6">
        <v>6422.9676495221202</v>
      </c>
      <c r="DH3" s="6">
        <v>6565.5575359695104</v>
      </c>
      <c r="DI3" s="5">
        <v>12988.5251854916</v>
      </c>
      <c r="DJ3" s="5">
        <v>2786.9920213001501</v>
      </c>
      <c r="DK3" s="5">
        <v>2780.8675606667998</v>
      </c>
      <c r="DL3" s="5">
        <v>5567.8595819669499</v>
      </c>
      <c r="DM3" s="5">
        <v>136634.06</v>
      </c>
      <c r="DN3" s="5">
        <v>0</v>
      </c>
      <c r="DO3" s="5">
        <v>136634.06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0.101053223659039</v>
      </c>
      <c r="EL3" s="5">
        <v>8.3974799457906299E-2</v>
      </c>
      <c r="EM3" s="71">
        <v>9.7998099383822494E-5</v>
      </c>
      <c r="EN3" s="5">
        <v>0</v>
      </c>
      <c r="EO3" s="71">
        <v>1.2837735862714201E-18</v>
      </c>
      <c r="EP3" s="5">
        <v>0.59970495021753201</v>
      </c>
      <c r="EQ3" s="71">
        <v>9.6216650357833195E-5</v>
      </c>
      <c r="ER3" s="71">
        <v>9.6178487066583802E-5</v>
      </c>
      <c r="ES3" s="5">
        <v>0</v>
      </c>
      <c r="ET3" s="5">
        <v>0.99494026845111105</v>
      </c>
      <c r="EU3" s="5">
        <v>0</v>
      </c>
      <c r="EV3" s="5">
        <v>0</v>
      </c>
      <c r="EW3" s="5">
        <v>0</v>
      </c>
      <c r="EX3" s="71">
        <v>9.7999607208500096E-5</v>
      </c>
      <c r="EY3" s="5">
        <v>0.826170002211989</v>
      </c>
      <c r="EZ3" s="5">
        <v>0</v>
      </c>
      <c r="FA3" s="5">
        <v>0</v>
      </c>
      <c r="FB3" s="71">
        <v>9.7971027843257703E-5</v>
      </c>
      <c r="FC3" s="5">
        <v>0</v>
      </c>
      <c r="FD3" s="71">
        <v>5.21191318991753E-8</v>
      </c>
      <c r="FE3" s="71">
        <v>5.2255124671773898E-9</v>
      </c>
      <c r="FF3" s="71">
        <v>5.19202103532734E-9</v>
      </c>
      <c r="FG3" s="71">
        <v>5.2255124671773898E-9</v>
      </c>
      <c r="FH3" s="71">
        <v>5.21191318991753E-8</v>
      </c>
      <c r="FI3" s="71">
        <v>5.2065865230321802E-8</v>
      </c>
      <c r="FJ3" s="71">
        <v>5.21191318991753E-8</v>
      </c>
      <c r="FK3" s="5">
        <v>0</v>
      </c>
      <c r="FL3" s="5">
        <v>0</v>
      </c>
      <c r="FM3" s="71">
        <v>6.6927331207806802E-10</v>
      </c>
      <c r="FN3" s="71">
        <v>6.9106191942026799E-9</v>
      </c>
      <c r="FO3" s="71">
        <v>6.2413458821246101E-9</v>
      </c>
      <c r="FP3" s="71">
        <v>-4.2215501773919704E-9</v>
      </c>
      <c r="FQ3" s="71">
        <v>6.3218283715603303E-8</v>
      </c>
      <c r="FR3" s="71">
        <v>6.7439833892995301E-8</v>
      </c>
      <c r="FS3" s="5">
        <v>0.75</v>
      </c>
      <c r="FT3" s="5">
        <v>0.104719755119659</v>
      </c>
      <c r="FU3" s="5">
        <v>0</v>
      </c>
      <c r="FV3" s="5">
        <v>0.101053223659039</v>
      </c>
      <c r="FW3" s="5">
        <v>8.3974799457906299E-2</v>
      </c>
      <c r="FX3" s="71">
        <v>9.7998199463988897E-5</v>
      </c>
      <c r="FY3" s="5">
        <v>0</v>
      </c>
      <c r="FZ3" s="5">
        <v>1.2661535095207701</v>
      </c>
      <c r="GA3" s="5">
        <v>3.5012417581961497E-2</v>
      </c>
      <c r="GB3" s="71">
        <v>9.7998199463988897E-5</v>
      </c>
      <c r="GC3" s="5">
        <v>0</v>
      </c>
      <c r="GD3" s="5">
        <v>0</v>
      </c>
      <c r="GE3" s="5">
        <v>0.439861173492959</v>
      </c>
      <c r="GF3" s="71">
        <v>9.66528949374878E-5</v>
      </c>
      <c r="GG3" s="71">
        <v>9.7673073105292095E-5</v>
      </c>
      <c r="GH3" s="5">
        <v>0</v>
      </c>
      <c r="GI3" s="5">
        <v>9.0511819856358103E-2</v>
      </c>
      <c r="GJ3" s="5">
        <v>0</v>
      </c>
      <c r="GK3" s="5">
        <v>0</v>
      </c>
      <c r="GL3" s="5">
        <v>0</v>
      </c>
      <c r="GM3" s="71">
        <v>9.7999126037112694E-5</v>
      </c>
      <c r="GN3" s="5">
        <v>0.21999879441314901</v>
      </c>
      <c r="GO3" s="5">
        <v>0</v>
      </c>
      <c r="GP3" s="5">
        <v>0</v>
      </c>
      <c r="GQ3" s="71">
        <v>9.7971321007861407E-5</v>
      </c>
      <c r="GR3" s="5">
        <v>0</v>
      </c>
      <c r="GS3" s="71">
        <v>5.2269094608092801E-8</v>
      </c>
      <c r="GT3" s="71">
        <v>3.2349824374833201E-8</v>
      </c>
      <c r="GU3" s="71">
        <v>5.2262407734815497E-9</v>
      </c>
      <c r="GV3" s="71">
        <v>3.2349824374833201E-8</v>
      </c>
      <c r="GW3" s="71">
        <v>5.2269094608092801E-8</v>
      </c>
      <c r="GX3" s="71">
        <v>5.2202465017359099E-8</v>
      </c>
      <c r="GY3" s="71">
        <v>5.2269094608092801E-8</v>
      </c>
      <c r="GZ3" s="5">
        <v>0</v>
      </c>
      <c r="HA3" s="5">
        <v>0</v>
      </c>
      <c r="HB3" s="71">
        <v>-9.1637738057881492E-9</v>
      </c>
      <c r="HC3" s="71">
        <v>6.7907752979933497E-9</v>
      </c>
      <c r="HD3" s="71">
        <v>1.5954549103781499E-8</v>
      </c>
      <c r="HE3" s="71">
        <v>-4.2570499970217303E-9</v>
      </c>
      <c r="HF3" s="71">
        <v>6.211741214337E-8</v>
      </c>
      <c r="HG3" s="71">
        <v>6.6374462140391705E-8</v>
      </c>
      <c r="HH3" s="5">
        <v>0.25</v>
      </c>
      <c r="HI3" s="5">
        <v>0</v>
      </c>
      <c r="HJ3" s="5">
        <v>0</v>
      </c>
      <c r="HK3" s="71">
        <v>1.2837735862714201E-18</v>
      </c>
      <c r="HL3" s="5">
        <v>0.59970495021753201</v>
      </c>
      <c r="HM3" s="71">
        <v>9.66528949374878E-5</v>
      </c>
      <c r="HN3" s="71">
        <v>9.7673073105292095E-5</v>
      </c>
      <c r="HO3" s="5">
        <v>0</v>
      </c>
      <c r="HP3" s="5">
        <v>0.99494026845111105</v>
      </c>
      <c r="HQ3" s="5">
        <v>0</v>
      </c>
      <c r="HR3" s="5">
        <v>0</v>
      </c>
      <c r="HS3" s="5">
        <v>0</v>
      </c>
      <c r="HT3" s="71">
        <v>9.7999607208500096E-5</v>
      </c>
      <c r="HU3" s="5">
        <v>0.826170002211989</v>
      </c>
      <c r="HV3" s="5">
        <v>0</v>
      </c>
      <c r="HW3" s="5">
        <v>0</v>
      </c>
      <c r="HX3" s="71">
        <v>9.7971321007861407E-5</v>
      </c>
      <c r="HY3" s="5">
        <v>0</v>
      </c>
      <c r="HZ3" s="71">
        <v>5.2269094608092801E-8</v>
      </c>
      <c r="IA3" s="71">
        <v>3.2349824374833201E-8</v>
      </c>
      <c r="IB3" s="71">
        <v>5.2262407734815497E-9</v>
      </c>
      <c r="IC3" s="71">
        <v>3.2349824374833201E-8</v>
      </c>
      <c r="ID3" s="71">
        <v>5.2269094608092801E-8</v>
      </c>
      <c r="IE3" s="71">
        <v>5.2202465017359099E-8</v>
      </c>
      <c r="IF3" s="71">
        <v>5.2269094608092801E-8</v>
      </c>
      <c r="IG3" s="5">
        <v>0</v>
      </c>
      <c r="IH3" s="5">
        <v>0</v>
      </c>
      <c r="II3" s="5">
        <v>853</v>
      </c>
      <c r="IJ3" s="5">
        <v>617</v>
      </c>
      <c r="IK3" s="5">
        <v>103</v>
      </c>
      <c r="IL3" s="5">
        <v>85</v>
      </c>
      <c r="IM3" s="5">
        <v>18</v>
      </c>
      <c r="IN3" s="5">
        <v>69</v>
      </c>
      <c r="IO3" s="5">
        <v>16</v>
      </c>
      <c r="IP3" s="5">
        <v>0</v>
      </c>
      <c r="IQ3" s="5">
        <v>94</v>
      </c>
      <c r="IR3" s="5">
        <v>723</v>
      </c>
      <c r="IS3" s="5">
        <v>405</v>
      </c>
      <c r="IT3" s="5">
        <v>50</v>
      </c>
      <c r="IU3" s="5">
        <v>50</v>
      </c>
      <c r="IV3" s="5">
        <v>130</v>
      </c>
      <c r="IW3" s="5">
        <v>128</v>
      </c>
      <c r="IX3" s="5">
        <v>2</v>
      </c>
      <c r="IY3" s="5">
        <v>2</v>
      </c>
      <c r="IZ3" s="5">
        <v>0</v>
      </c>
      <c r="JA3" s="5">
        <v>1.5928630779171699E-4</v>
      </c>
      <c r="JB3" s="71">
        <v>5.7185481566968101E-5</v>
      </c>
      <c r="JC3" s="5">
        <v>1.5928630779171699E-4</v>
      </c>
      <c r="JD3" s="5">
        <v>1.3954696232865101E-4</v>
      </c>
      <c r="JE3" s="71">
        <v>5.7185481566968101E-5</v>
      </c>
      <c r="JF3" s="71">
        <v>4.3549613818694101E-5</v>
      </c>
      <c r="JG3" s="5">
        <v>0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5.5231047306101696E-3</v>
      </c>
      <c r="JN3" s="5">
        <v>5.5449124592644502E-3</v>
      </c>
      <c r="JO3" s="5">
        <v>1.6349193461315499E-3</v>
      </c>
      <c r="JP3" s="5">
        <v>1.6049276152474601E-3</v>
      </c>
      <c r="JQ3" s="71">
        <v>-8.4945004937100795E-9</v>
      </c>
      <c r="JR3" s="71">
        <v>1.3701394492196001E-8</v>
      </c>
      <c r="JS3" s="71">
        <v>2.2195894985906102E-8</v>
      </c>
      <c r="JT3" s="71">
        <v>-8.4786001744136999E-9</v>
      </c>
      <c r="JU3" s="71">
        <v>1.25335695858973E-7</v>
      </c>
      <c r="JV3" s="71">
        <v>1.3381429603338699E-7</v>
      </c>
      <c r="JW3" s="5">
        <v>0.75</v>
      </c>
      <c r="JX3" s="5">
        <v>682006.25266581005</v>
      </c>
      <c r="JY3" s="5">
        <v>1230562.8636693601</v>
      </c>
      <c r="JZ3" s="5">
        <v>0.104719755119659</v>
      </c>
      <c r="KA3" s="5">
        <v>0</v>
      </c>
      <c r="KB3" s="5" t="s">
        <v>318</v>
      </c>
      <c r="KC3" s="5">
        <v>0</v>
      </c>
      <c r="KD3" s="5" t="s">
        <v>620</v>
      </c>
      <c r="KF3" s="5" t="s">
        <v>621</v>
      </c>
      <c r="KG3" s="5" t="s">
        <v>525</v>
      </c>
      <c r="KH3" s="5" t="s">
        <v>320</v>
      </c>
      <c r="KI3" s="5">
        <v>2</v>
      </c>
      <c r="KL3" s="5">
        <v>1</v>
      </c>
      <c r="KM3" s="5">
        <v>1</v>
      </c>
      <c r="KP3" s="5">
        <v>12</v>
      </c>
      <c r="KW3" s="5" t="s">
        <v>321</v>
      </c>
      <c r="LB3" s="5">
        <v>1</v>
      </c>
      <c r="LC3" s="5" t="s">
        <v>318</v>
      </c>
      <c r="LD3" s="5" t="s">
        <v>322</v>
      </c>
      <c r="LE3" s="5">
        <v>0</v>
      </c>
      <c r="LF3" s="5">
        <v>1</v>
      </c>
      <c r="LG3" s="5">
        <v>1</v>
      </c>
    </row>
    <row r="4" spans="1:319" s="5" customFormat="1" x14ac:dyDescent="0.2">
      <c r="A4" s="5" t="s">
        <v>528</v>
      </c>
      <c r="B4" s="73" t="s">
        <v>547</v>
      </c>
      <c r="C4" s="5" t="s">
        <v>529</v>
      </c>
      <c r="D4" s="5" t="s">
        <v>323</v>
      </c>
      <c r="E4" s="5">
        <v>24</v>
      </c>
      <c r="F4" s="73" t="s">
        <v>984</v>
      </c>
      <c r="G4" s="7">
        <v>1491563.9748285101</v>
      </c>
      <c r="H4" s="7">
        <v>1016926.07337324</v>
      </c>
      <c r="I4" s="74">
        <v>1491563.9748285101</v>
      </c>
      <c r="J4" s="77">
        <v>44614.907638888886</v>
      </c>
      <c r="K4" s="7">
        <v>1491563.9748285101</v>
      </c>
      <c r="L4" s="5" t="s">
        <v>462</v>
      </c>
      <c r="M4" s="5">
        <v>1</v>
      </c>
      <c r="N4" s="5" t="s">
        <v>530</v>
      </c>
      <c r="O4" s="5" t="s">
        <v>530</v>
      </c>
      <c r="R4" s="5">
        <v>1800</v>
      </c>
      <c r="S4" s="5">
        <v>104</v>
      </c>
      <c r="U4" s="5">
        <v>0</v>
      </c>
      <c r="V4" s="5">
        <v>27.245320081710801</v>
      </c>
      <c r="W4" s="5">
        <v>0</v>
      </c>
      <c r="X4" s="5" t="s">
        <v>1175</v>
      </c>
      <c r="AG4" s="5">
        <v>0</v>
      </c>
      <c r="AH4" s="5">
        <v>0</v>
      </c>
      <c r="AL4" s="5">
        <v>12</v>
      </c>
      <c r="AM4" s="5">
        <v>11</v>
      </c>
      <c r="AU4" s="5">
        <v>9</v>
      </c>
      <c r="AV4" s="5" t="b">
        <v>1</v>
      </c>
      <c r="AW4" s="5">
        <v>0</v>
      </c>
      <c r="AY4" s="5">
        <v>1491563.9748285101</v>
      </c>
      <c r="BA4" s="5">
        <v>1491563.9748285101</v>
      </c>
      <c r="BB4" s="5">
        <v>0</v>
      </c>
      <c r="BC4" s="5">
        <v>8.0165584537187501E-3</v>
      </c>
      <c r="BD4" s="5">
        <v>1539742.1920391801</v>
      </c>
      <c r="BE4" s="5">
        <v>48178.209194111703</v>
      </c>
      <c r="BF4" s="5">
        <v>0</v>
      </c>
      <c r="BG4" s="5">
        <v>0</v>
      </c>
      <c r="BH4" s="5">
        <v>0</v>
      </c>
      <c r="BI4" s="5">
        <v>9</v>
      </c>
      <c r="BJ4" s="5">
        <v>36</v>
      </c>
      <c r="BK4" s="5">
        <v>0</v>
      </c>
      <c r="BL4" s="5">
        <v>58</v>
      </c>
      <c r="BM4" s="5">
        <v>0</v>
      </c>
      <c r="BN4" s="5">
        <v>0</v>
      </c>
      <c r="BO4" s="5">
        <v>0</v>
      </c>
      <c r="BP4" s="5">
        <v>723</v>
      </c>
      <c r="BQ4" s="5">
        <v>0</v>
      </c>
      <c r="BR4" s="5">
        <v>0</v>
      </c>
      <c r="BS4" s="5">
        <v>0</v>
      </c>
      <c r="BT4" s="5">
        <v>130</v>
      </c>
      <c r="BU4" s="5">
        <v>0</v>
      </c>
      <c r="BV4" s="5">
        <v>0</v>
      </c>
      <c r="BW4" s="5">
        <v>0</v>
      </c>
      <c r="BX4" s="5">
        <v>6021</v>
      </c>
      <c r="BY4" s="5">
        <v>0</v>
      </c>
      <c r="BZ4" s="5">
        <v>0</v>
      </c>
      <c r="CA4" s="5">
        <v>0</v>
      </c>
      <c r="CB4" s="5">
        <v>75121</v>
      </c>
      <c r="CC4" s="5">
        <v>0</v>
      </c>
      <c r="CD4" s="5">
        <v>0</v>
      </c>
      <c r="CE4" s="5">
        <v>0</v>
      </c>
      <c r="CF4" s="5">
        <v>13511</v>
      </c>
      <c r="CG4" s="5">
        <v>9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9</v>
      </c>
      <c r="CN4" s="5">
        <v>0</v>
      </c>
      <c r="CO4" s="5" t="s">
        <v>554</v>
      </c>
      <c r="CP4" s="5">
        <v>1491546.49957184</v>
      </c>
      <c r="CQ4" s="6">
        <v>733397.19813910103</v>
      </c>
      <c r="CR4" s="6">
        <v>758166.77668940905</v>
      </c>
      <c r="CS4" s="5">
        <v>0</v>
      </c>
      <c r="CT4" s="5">
        <v>0</v>
      </c>
      <c r="CU4" s="6">
        <v>6.722721417718E-3</v>
      </c>
      <c r="CV4" s="6">
        <v>1.2938370360007501E-3</v>
      </c>
      <c r="CW4" s="5">
        <v>1.47678679229505E-3</v>
      </c>
      <c r="CX4" s="5">
        <v>8.1838246760673901E-4</v>
      </c>
      <c r="CY4" s="5">
        <v>2.2951692599017899E-3</v>
      </c>
      <c r="CZ4" s="5">
        <v>5.2459346254229398E-3</v>
      </c>
      <c r="DA4" s="5">
        <v>4.7545456839401501E-4</v>
      </c>
      <c r="DB4" s="5">
        <v>5.7213891938169498E-3</v>
      </c>
      <c r="DC4" s="6">
        <v>769446.74139315996</v>
      </c>
      <c r="DD4" s="6">
        <v>770295.45064602105</v>
      </c>
      <c r="DE4" s="6">
        <v>36049.5365313371</v>
      </c>
      <c r="DF4" s="6">
        <v>12128.672662774499</v>
      </c>
      <c r="DG4" s="6">
        <v>9225.5003237040601</v>
      </c>
      <c r="DH4" s="6">
        <v>9263.0718080892093</v>
      </c>
      <c r="DI4" s="5">
        <v>18488.5721317932</v>
      </c>
      <c r="DJ4" s="5">
        <v>2870.7762076331101</v>
      </c>
      <c r="DK4" s="5">
        <v>2865.60085468536</v>
      </c>
      <c r="DL4" s="5">
        <v>5736.3770623184801</v>
      </c>
      <c r="DM4" s="5">
        <v>23953.26</v>
      </c>
      <c r="DN4" s="5">
        <v>0</v>
      </c>
      <c r="DO4" s="5">
        <v>23953.26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0.186817043546187</v>
      </c>
      <c r="EL4" s="5">
        <v>0.100038194882914</v>
      </c>
      <c r="EM4" s="71">
        <v>9.9998352725449896E-5</v>
      </c>
      <c r="EN4" s="5">
        <v>0</v>
      </c>
      <c r="EO4" s="71">
        <v>1.4571303171117899E-18</v>
      </c>
      <c r="EP4" s="5">
        <v>1.1867860877349099</v>
      </c>
      <c r="EQ4" s="71">
        <v>9.9172048998230595E-5</v>
      </c>
      <c r="ER4" s="71">
        <v>4.7556598436443402E-5</v>
      </c>
      <c r="ES4" s="5">
        <v>0</v>
      </c>
      <c r="ET4" s="5">
        <v>0.96135010917994201</v>
      </c>
      <c r="EU4" s="71">
        <v>9.9996634656263005E-5</v>
      </c>
      <c r="EV4" s="5">
        <v>0</v>
      </c>
      <c r="EW4" s="5">
        <v>0</v>
      </c>
      <c r="EX4" s="71">
        <v>9.9999154282104307E-5</v>
      </c>
      <c r="EY4" s="5">
        <v>0.43884999013998399</v>
      </c>
      <c r="EZ4" s="5">
        <v>0</v>
      </c>
      <c r="FA4" s="5">
        <v>0</v>
      </c>
      <c r="FB4" s="71">
        <v>9.9994589037644106E-5</v>
      </c>
      <c r="FC4" s="5">
        <v>0</v>
      </c>
      <c r="FD4" s="71">
        <v>2.1969888644446299E-8</v>
      </c>
      <c r="FE4" s="71">
        <v>2.1969888644446299E-8</v>
      </c>
      <c r="FF4" s="71">
        <v>8.7925252634235496E-9</v>
      </c>
      <c r="FG4" s="71">
        <v>2.1969888644446299E-8</v>
      </c>
      <c r="FH4" s="71">
        <v>1.48949452771773E-9</v>
      </c>
      <c r="FI4" s="71">
        <v>1.48949452771773E-9</v>
      </c>
      <c r="FJ4" s="71">
        <v>8.3524209770757796E-10</v>
      </c>
      <c r="FK4" s="5">
        <v>0</v>
      </c>
      <c r="FL4" s="5">
        <v>0</v>
      </c>
      <c r="FM4" s="71">
        <v>-4.21599887644938E-8</v>
      </c>
      <c r="FN4" s="71">
        <v>1.0408208651504201E-8</v>
      </c>
      <c r="FO4" s="71">
        <v>5.2568197415998002E-8</v>
      </c>
      <c r="FP4" s="71">
        <v>-1.03367603377991E-8</v>
      </c>
      <c r="FQ4" s="71">
        <v>3.6958862914548899E-9</v>
      </c>
      <c r="FR4" s="71">
        <v>1.4032646629254001E-8</v>
      </c>
      <c r="FS4" s="5">
        <v>0.75</v>
      </c>
      <c r="FT4" s="5">
        <v>0.104719755119659</v>
      </c>
      <c r="FU4" s="5">
        <v>0</v>
      </c>
      <c r="FV4" s="5">
        <v>0.186817043546187</v>
      </c>
      <c r="FW4" s="5">
        <v>0.100038194882914</v>
      </c>
      <c r="FX4" s="71">
        <v>9.9998496855047096E-5</v>
      </c>
      <c r="FY4" s="5">
        <v>0</v>
      </c>
      <c r="FZ4" s="5">
        <v>0.24250043808382099</v>
      </c>
      <c r="GA4" s="5">
        <v>0.100791783384041</v>
      </c>
      <c r="GB4" s="71">
        <v>9.9998496855047096E-5</v>
      </c>
      <c r="GC4" s="5">
        <v>0</v>
      </c>
      <c r="GD4" s="71">
        <v>9.9720868189976599E-17</v>
      </c>
      <c r="GE4" s="5">
        <v>0.46319206991762801</v>
      </c>
      <c r="GF4" s="71">
        <v>9.9330472135117297E-5</v>
      </c>
      <c r="GG4" s="71">
        <v>9.9277523570008507E-5</v>
      </c>
      <c r="GH4" s="5">
        <v>0</v>
      </c>
      <c r="GI4" s="5">
        <v>3.6893606740025502E-2</v>
      </c>
      <c r="GJ4" s="71">
        <v>9.99966524880824E-5</v>
      </c>
      <c r="GK4" s="5">
        <v>0</v>
      </c>
      <c r="GL4" s="5">
        <v>0</v>
      </c>
      <c r="GM4" s="71">
        <v>9.9998334213757798E-5</v>
      </c>
      <c r="GN4" s="5">
        <v>0.239264290597686</v>
      </c>
      <c r="GO4" s="5">
        <v>0</v>
      </c>
      <c r="GP4" s="5">
        <v>0</v>
      </c>
      <c r="GQ4" s="71">
        <v>9.9994622850374499E-5</v>
      </c>
      <c r="GR4" s="5">
        <v>0</v>
      </c>
      <c r="GS4" s="71">
        <v>4.7216984835895999E-8</v>
      </c>
      <c r="GT4" s="71">
        <v>4.7216984835895999E-8</v>
      </c>
      <c r="GU4" s="71">
        <v>1.2721968201123699E-9</v>
      </c>
      <c r="GV4" s="71">
        <v>4.7216984835895999E-8</v>
      </c>
      <c r="GW4" s="71">
        <v>3.22802337399293E-9</v>
      </c>
      <c r="GX4" s="71">
        <v>2.4683883825815602E-9</v>
      </c>
      <c r="GY4" s="71">
        <v>3.22802337399293E-9</v>
      </c>
      <c r="GZ4" s="5">
        <v>0</v>
      </c>
      <c r="HA4" s="5">
        <v>0</v>
      </c>
      <c r="HB4" s="71">
        <v>-4.9025591592286599E-9</v>
      </c>
      <c r="HC4" s="71">
        <v>4.02589378332936E-10</v>
      </c>
      <c r="HD4" s="71">
        <v>5.3051485375616003E-9</v>
      </c>
      <c r="HE4" s="71">
        <v>-8.7033410407451399E-9</v>
      </c>
      <c r="HF4" s="71">
        <v>5.60589189151671E-10</v>
      </c>
      <c r="HG4" s="71">
        <v>9.2639302298968107E-9</v>
      </c>
      <c r="HH4" s="5">
        <v>0.3</v>
      </c>
      <c r="HI4" s="5">
        <v>0</v>
      </c>
      <c r="HJ4" s="5">
        <v>0</v>
      </c>
      <c r="HK4" s="71">
        <v>9.9720868189976599E-17</v>
      </c>
      <c r="HL4" s="5">
        <v>1.1867860877349099</v>
      </c>
      <c r="HM4" s="71">
        <v>9.9330472135117297E-5</v>
      </c>
      <c r="HN4" s="71">
        <v>9.9277523570008507E-5</v>
      </c>
      <c r="HO4" s="5">
        <v>0</v>
      </c>
      <c r="HP4" s="5">
        <v>0.96135010917994201</v>
      </c>
      <c r="HQ4" s="71">
        <v>9.99966524880824E-5</v>
      </c>
      <c r="HR4" s="5">
        <v>0</v>
      </c>
      <c r="HS4" s="5">
        <v>0</v>
      </c>
      <c r="HT4" s="71">
        <v>9.9999154282104307E-5</v>
      </c>
      <c r="HU4" s="5">
        <v>0.43884999013998399</v>
      </c>
      <c r="HV4" s="5">
        <v>0</v>
      </c>
      <c r="HW4" s="5">
        <v>0</v>
      </c>
      <c r="HX4" s="71">
        <v>9.9994622850374499E-5</v>
      </c>
      <c r="HY4" s="5">
        <v>0</v>
      </c>
      <c r="HZ4" s="71">
        <v>4.7216984835895999E-8</v>
      </c>
      <c r="IA4" s="71">
        <v>4.7216984835895999E-8</v>
      </c>
      <c r="IB4" s="71">
        <v>8.7925252634235496E-9</v>
      </c>
      <c r="IC4" s="71">
        <v>4.7216984835895999E-8</v>
      </c>
      <c r="ID4" s="71">
        <v>3.22802337399293E-9</v>
      </c>
      <c r="IE4" s="71">
        <v>2.4683883825815602E-9</v>
      </c>
      <c r="IF4" s="71">
        <v>3.22802337399293E-9</v>
      </c>
      <c r="IG4" s="5">
        <v>0</v>
      </c>
      <c r="IH4" s="5">
        <v>0</v>
      </c>
      <c r="II4" s="5">
        <v>853</v>
      </c>
      <c r="IJ4" s="5">
        <v>617</v>
      </c>
      <c r="IK4" s="5">
        <v>104</v>
      </c>
      <c r="IL4" s="5">
        <v>80</v>
      </c>
      <c r="IM4" s="5">
        <v>24</v>
      </c>
      <c r="IN4" s="5">
        <v>71</v>
      </c>
      <c r="IO4" s="5">
        <v>9</v>
      </c>
      <c r="IP4" s="5">
        <v>0</v>
      </c>
      <c r="IQ4" s="5">
        <v>94</v>
      </c>
      <c r="IR4" s="5">
        <v>723</v>
      </c>
      <c r="IS4" s="5">
        <v>404</v>
      </c>
      <c r="IT4" s="5">
        <v>50</v>
      </c>
      <c r="IU4" s="5">
        <v>50</v>
      </c>
      <c r="IV4" s="5">
        <v>130</v>
      </c>
      <c r="IW4" s="5">
        <v>128</v>
      </c>
      <c r="IX4" s="5">
        <v>2</v>
      </c>
      <c r="IY4" s="5">
        <v>2</v>
      </c>
      <c r="IZ4" s="5">
        <v>0</v>
      </c>
      <c r="JA4" s="5">
        <v>2.9590019904901499E-4</v>
      </c>
      <c r="JB4" s="71">
        <v>6.3548425374815296E-5</v>
      </c>
      <c r="JC4" s="5">
        <v>2.6966528188410101E-4</v>
      </c>
      <c r="JD4" s="5">
        <v>2.9590019904901499E-4</v>
      </c>
      <c r="JE4" s="71">
        <v>3.8751322413155197E-5</v>
      </c>
      <c r="JF4" s="71">
        <v>6.3548425374815296E-5</v>
      </c>
      <c r="JG4" s="5">
        <v>0</v>
      </c>
      <c r="JH4" s="5">
        <v>0</v>
      </c>
      <c r="JI4" s="5">
        <v>0</v>
      </c>
      <c r="JJ4" s="5">
        <v>0</v>
      </c>
      <c r="JK4" s="5">
        <v>0</v>
      </c>
      <c r="JL4" s="5">
        <v>0</v>
      </c>
      <c r="JM4" s="5">
        <v>6.2020264318850696E-3</v>
      </c>
      <c r="JN4" s="5">
        <v>6.1043416364877402E-3</v>
      </c>
      <c r="JO4" s="5">
        <v>1.81786195113921E-3</v>
      </c>
      <c r="JP4" s="5">
        <v>1.82432947633177E-3</v>
      </c>
      <c r="JQ4" s="71">
        <v>-4.7062547923722398E-8</v>
      </c>
      <c r="JR4" s="71">
        <v>1.08107980298371E-8</v>
      </c>
      <c r="JS4" s="71">
        <v>5.7873345953559601E-8</v>
      </c>
      <c r="JT4" s="71">
        <v>-1.9040101378544301E-8</v>
      </c>
      <c r="JU4" s="71">
        <v>4.2564754806065599E-9</v>
      </c>
      <c r="JV4" s="71">
        <v>2.3296576859150899E-8</v>
      </c>
      <c r="JW4" s="5">
        <v>0.75</v>
      </c>
      <c r="JX4" s="5">
        <v>754922.83068158</v>
      </c>
      <c r="JY4" s="5">
        <v>1488320.02882068</v>
      </c>
      <c r="JZ4" s="5">
        <v>0.104719755119659</v>
      </c>
      <c r="KA4" s="5">
        <v>0</v>
      </c>
      <c r="KB4" s="5" t="s">
        <v>318</v>
      </c>
      <c r="KC4" s="5">
        <v>0</v>
      </c>
      <c r="KD4" s="5" t="s">
        <v>1176</v>
      </c>
      <c r="KF4" s="5" t="s">
        <v>1177</v>
      </c>
      <c r="KG4" s="5" t="s">
        <v>525</v>
      </c>
      <c r="KH4" s="5" t="s">
        <v>320</v>
      </c>
      <c r="KI4" s="5">
        <v>2</v>
      </c>
      <c r="KL4" s="5">
        <v>1</v>
      </c>
      <c r="KM4" s="5">
        <v>1</v>
      </c>
      <c r="KP4" s="5">
        <v>8</v>
      </c>
      <c r="KW4" s="5" t="s">
        <v>321</v>
      </c>
      <c r="LB4" s="5">
        <v>1</v>
      </c>
      <c r="LC4" s="5" t="s">
        <v>318</v>
      </c>
      <c r="LD4" s="5" t="s">
        <v>322</v>
      </c>
      <c r="LE4" s="5">
        <v>0</v>
      </c>
      <c r="LF4" s="5">
        <v>1</v>
      </c>
      <c r="LG4" s="5">
        <v>1</v>
      </c>
    </row>
    <row r="5" spans="1:319" s="5" customFormat="1" x14ac:dyDescent="0.2">
      <c r="A5" s="5" t="s">
        <v>528</v>
      </c>
      <c r="B5" s="73" t="s">
        <v>547</v>
      </c>
      <c r="C5" s="5" t="s">
        <v>529</v>
      </c>
      <c r="D5" s="5" t="s">
        <v>323</v>
      </c>
      <c r="E5" s="5">
        <v>62</v>
      </c>
      <c r="F5" s="73" t="s">
        <v>985</v>
      </c>
      <c r="G5" s="7">
        <v>1431011.2524166401</v>
      </c>
      <c r="H5" s="7">
        <v>970209.35864308197</v>
      </c>
      <c r="I5" s="74">
        <v>1431011.2524166401</v>
      </c>
      <c r="J5" s="77">
        <v>44641.371527777781</v>
      </c>
      <c r="K5" s="7">
        <v>1431011.2524166401</v>
      </c>
      <c r="L5" s="5" t="s">
        <v>462</v>
      </c>
      <c r="M5" s="5">
        <v>1</v>
      </c>
      <c r="N5" s="5" t="s">
        <v>530</v>
      </c>
      <c r="O5" s="5" t="s">
        <v>530</v>
      </c>
      <c r="R5" s="5">
        <v>1800</v>
      </c>
      <c r="S5" s="5">
        <v>103</v>
      </c>
      <c r="U5" s="5">
        <v>0</v>
      </c>
      <c r="V5" s="5">
        <v>33.266495943069401</v>
      </c>
      <c r="W5" s="5">
        <v>0</v>
      </c>
      <c r="X5" s="5" t="s">
        <v>1169</v>
      </c>
      <c r="AG5" s="5">
        <v>0</v>
      </c>
      <c r="AH5" s="5">
        <v>0</v>
      </c>
      <c r="AL5" s="5">
        <v>6</v>
      </c>
      <c r="AM5" s="5">
        <v>13</v>
      </c>
      <c r="AU5" s="5">
        <v>13</v>
      </c>
      <c r="AV5" s="5" t="b">
        <v>1</v>
      </c>
      <c r="AW5" s="5">
        <v>0</v>
      </c>
      <c r="AY5" s="5">
        <v>1431011.2524166401</v>
      </c>
      <c r="BA5" s="5">
        <v>1431011.2524166401</v>
      </c>
      <c r="BB5" s="5">
        <v>0</v>
      </c>
      <c r="BC5" s="5">
        <v>2.0487770932616899E-3</v>
      </c>
      <c r="BD5" s="5">
        <v>1496643.5384046601</v>
      </c>
      <c r="BE5" s="5">
        <v>65632.283939238303</v>
      </c>
      <c r="BF5" s="5">
        <v>0</v>
      </c>
      <c r="BG5" s="5">
        <v>0</v>
      </c>
      <c r="BH5" s="5">
        <v>0</v>
      </c>
      <c r="BI5" s="5">
        <v>13</v>
      </c>
      <c r="BJ5" s="5">
        <v>39</v>
      </c>
      <c r="BK5" s="5">
        <v>0</v>
      </c>
      <c r="BL5" s="5">
        <v>55</v>
      </c>
      <c r="BM5" s="5">
        <v>0</v>
      </c>
      <c r="BN5" s="5">
        <v>0</v>
      </c>
      <c r="BO5" s="5">
        <v>0</v>
      </c>
      <c r="BP5" s="5">
        <v>723</v>
      </c>
      <c r="BQ5" s="5">
        <v>0</v>
      </c>
      <c r="BR5" s="5">
        <v>0</v>
      </c>
      <c r="BS5" s="5">
        <v>0</v>
      </c>
      <c r="BT5" s="5">
        <v>130</v>
      </c>
      <c r="BU5" s="5">
        <v>0</v>
      </c>
      <c r="BV5" s="5">
        <v>0</v>
      </c>
      <c r="BW5" s="5">
        <v>0</v>
      </c>
      <c r="BX5" s="5">
        <v>5653</v>
      </c>
      <c r="BY5" s="5">
        <v>0</v>
      </c>
      <c r="BZ5" s="5">
        <v>0</v>
      </c>
      <c r="CA5" s="5">
        <v>0</v>
      </c>
      <c r="CB5" s="5">
        <v>74393</v>
      </c>
      <c r="CC5" s="5">
        <v>0</v>
      </c>
      <c r="CD5" s="5">
        <v>0</v>
      </c>
      <c r="CE5" s="5">
        <v>0</v>
      </c>
      <c r="CF5" s="5">
        <v>13381</v>
      </c>
      <c r="CG5" s="5">
        <v>13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13</v>
      </c>
      <c r="CN5" s="5">
        <v>0</v>
      </c>
      <c r="CO5" s="5" t="s">
        <v>616</v>
      </c>
      <c r="CP5" s="5">
        <v>1431002.3144368001</v>
      </c>
      <c r="CQ5" s="6">
        <v>692113.56550546398</v>
      </c>
      <c r="CR5" s="6">
        <v>738897.68691118399</v>
      </c>
      <c r="CS5" s="5">
        <v>0</v>
      </c>
      <c r="CT5" s="5">
        <v>0</v>
      </c>
      <c r="CU5" s="6">
        <v>9.39172214878631E-4</v>
      </c>
      <c r="CV5" s="6">
        <v>1.10960487838306E-3</v>
      </c>
      <c r="CW5" s="5">
        <v>9.2318983107219201E-4</v>
      </c>
      <c r="CX5" s="5">
        <v>9.3404054993122298E-4</v>
      </c>
      <c r="CY5" s="5">
        <v>1.8572303810034101E-3</v>
      </c>
      <c r="CZ5" s="71">
        <v>1.5982383806438702E-5</v>
      </c>
      <c r="DA5" s="5">
        <v>1.7556432845183701E-4</v>
      </c>
      <c r="DB5" s="5">
        <v>1.91546712258275E-4</v>
      </c>
      <c r="DC5" s="6">
        <v>746716.98933167395</v>
      </c>
      <c r="DD5" s="6">
        <v>749926.54907298903</v>
      </c>
      <c r="DE5" s="6">
        <v>54603.422887037101</v>
      </c>
      <c r="DF5" s="6">
        <v>11028.8610522011</v>
      </c>
      <c r="DG5" s="6">
        <v>8035.1470014373699</v>
      </c>
      <c r="DH5" s="6">
        <v>8156.0841906758196</v>
      </c>
      <c r="DI5" s="5">
        <v>16191.2311921132</v>
      </c>
      <c r="DJ5" s="5">
        <v>2879.90588559976</v>
      </c>
      <c r="DK5" s="5">
        <v>2872.7768615253299</v>
      </c>
      <c r="DL5" s="5">
        <v>5752.6827471250899</v>
      </c>
      <c r="DM5" s="5">
        <v>43688.369999999901</v>
      </c>
      <c r="DN5" s="5">
        <v>0</v>
      </c>
      <c r="DO5" s="5">
        <v>43688.369999999901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7.1293462750668696E-2</v>
      </c>
      <c r="EL5" s="5">
        <v>9.4152892398795707E-2</v>
      </c>
      <c r="EM5" s="71">
        <v>9.9998543326762501E-5</v>
      </c>
      <c r="EN5" s="5">
        <v>0</v>
      </c>
      <c r="EO5" s="71">
        <v>8.9551398868423506E-21</v>
      </c>
      <c r="EP5" s="5">
        <v>1.2137414924037999</v>
      </c>
      <c r="EQ5" s="71">
        <v>9.9218967859915298E-5</v>
      </c>
      <c r="ER5" s="71">
        <v>6.6494450979767694E-5</v>
      </c>
      <c r="ES5" s="5">
        <v>0</v>
      </c>
      <c r="ET5" s="5">
        <v>0.99399999924989402</v>
      </c>
      <c r="EU5" s="71">
        <v>9.9995710711607899E-5</v>
      </c>
      <c r="EV5" s="5">
        <v>0</v>
      </c>
      <c r="EW5" s="5">
        <v>0</v>
      </c>
      <c r="EX5" s="71">
        <v>9.9999285545819495E-5</v>
      </c>
      <c r="EY5" s="5">
        <v>0.522130003971357</v>
      </c>
      <c r="EZ5" s="5">
        <v>0</v>
      </c>
      <c r="FA5" s="5">
        <v>0</v>
      </c>
      <c r="FB5" s="71">
        <v>9.9993568860146098E-5</v>
      </c>
      <c r="FC5" s="5">
        <v>0</v>
      </c>
      <c r="FD5" s="71">
        <v>3.9551362185363799E-10</v>
      </c>
      <c r="FE5" s="71">
        <v>3.76374487132125E-11</v>
      </c>
      <c r="FF5" s="71">
        <v>3.76374487132125E-11</v>
      </c>
      <c r="FG5" s="71">
        <v>3.7303493627405202E-11</v>
      </c>
      <c r="FH5" s="71">
        <v>3.9551362185363799E-10</v>
      </c>
      <c r="FI5" s="71">
        <v>3.6169334194369102E-10</v>
      </c>
      <c r="FJ5" s="71">
        <v>3.9551362185363799E-10</v>
      </c>
      <c r="FK5" s="5">
        <v>0</v>
      </c>
      <c r="FL5" s="5">
        <v>0</v>
      </c>
      <c r="FM5" s="71">
        <v>2.2054761540996199E-11</v>
      </c>
      <c r="FN5" s="71">
        <v>1.0696005667949399E-10</v>
      </c>
      <c r="FO5" s="71">
        <v>8.4905295138497796E-11</v>
      </c>
      <c r="FP5" s="71">
        <v>-1.03593243734018E-8</v>
      </c>
      <c r="FQ5" s="71">
        <v>3.6169334194369102E-10</v>
      </c>
      <c r="FR5" s="71">
        <v>1.07210177153455E-8</v>
      </c>
      <c r="FS5" s="5">
        <v>0.75</v>
      </c>
      <c r="FT5" s="5">
        <v>0.104719755119659</v>
      </c>
      <c r="FU5" s="5">
        <v>0</v>
      </c>
      <c r="FV5" s="5">
        <v>7.1293462750668696E-2</v>
      </c>
      <c r="FW5" s="5">
        <v>9.4152892398795707E-2</v>
      </c>
      <c r="FX5" s="71">
        <v>9.9998610081364293E-5</v>
      </c>
      <c r="FY5" s="5">
        <v>0</v>
      </c>
      <c r="FZ5" s="5">
        <v>0.36816777875671203</v>
      </c>
      <c r="GA5" s="5">
        <v>4.5999764571621402E-2</v>
      </c>
      <c r="GB5" s="71">
        <v>9.9998610081364293E-5</v>
      </c>
      <c r="GC5" s="5">
        <v>0</v>
      </c>
      <c r="GD5" s="71">
        <v>2.0279736482813099E-16</v>
      </c>
      <c r="GE5" s="5">
        <v>0.57646569915057699</v>
      </c>
      <c r="GF5" s="71">
        <v>9.9246337130889901E-5</v>
      </c>
      <c r="GG5" s="71">
        <v>9.9710214473358594E-5</v>
      </c>
      <c r="GH5" s="5">
        <v>0</v>
      </c>
      <c r="GI5" s="5">
        <v>3.8792849202143397E-2</v>
      </c>
      <c r="GJ5" s="71">
        <v>9.9997277152801602E-5</v>
      </c>
      <c r="GK5" s="5">
        <v>0</v>
      </c>
      <c r="GL5" s="5">
        <v>0</v>
      </c>
      <c r="GM5" s="71">
        <v>9.9998646924115406E-5</v>
      </c>
      <c r="GN5" s="5">
        <v>0.22999907143979001</v>
      </c>
      <c r="GO5" s="5">
        <v>0</v>
      </c>
      <c r="GP5" s="5">
        <v>0</v>
      </c>
      <c r="GQ5" s="71">
        <v>9.9993601858194795E-5</v>
      </c>
      <c r="GR5" s="5">
        <v>0</v>
      </c>
      <c r="GS5" s="71">
        <v>1.73763624045086E-8</v>
      </c>
      <c r="GT5" s="71">
        <v>1.73763624045086E-8</v>
      </c>
      <c r="GU5" s="71">
        <v>6.68525779439627E-10</v>
      </c>
      <c r="GV5" s="71">
        <v>1.73763624045086E-8</v>
      </c>
      <c r="GW5" s="71">
        <v>1.4300374218123501E-9</v>
      </c>
      <c r="GX5" s="71">
        <v>1.08287334654733E-9</v>
      </c>
      <c r="GY5" s="71">
        <v>1.4300374218123501E-9</v>
      </c>
      <c r="GZ5" s="5">
        <v>0</v>
      </c>
      <c r="HA5" s="5">
        <v>0</v>
      </c>
      <c r="HB5" s="71">
        <v>-1.66009094952303E-9</v>
      </c>
      <c r="HC5" s="71">
        <v>2.2376201894699E-10</v>
      </c>
      <c r="HD5" s="71">
        <v>1.8838529684700199E-9</v>
      </c>
      <c r="HE5" s="71">
        <v>-1.03116807204906E-8</v>
      </c>
      <c r="HF5" s="71">
        <v>4.5064553369958502E-10</v>
      </c>
      <c r="HG5" s="71">
        <v>1.07623262541902E-8</v>
      </c>
      <c r="HH5" s="5">
        <v>0.25</v>
      </c>
      <c r="HI5" s="5">
        <v>0</v>
      </c>
      <c r="HJ5" s="5">
        <v>0</v>
      </c>
      <c r="HK5" s="71">
        <v>2.0279736482813099E-16</v>
      </c>
      <c r="HL5" s="5">
        <v>1.2137414924037999</v>
      </c>
      <c r="HM5" s="71">
        <v>9.9246337130889901E-5</v>
      </c>
      <c r="HN5" s="71">
        <v>9.9710214473358594E-5</v>
      </c>
      <c r="HO5" s="5">
        <v>0</v>
      </c>
      <c r="HP5" s="5">
        <v>0.99399999924989402</v>
      </c>
      <c r="HQ5" s="71">
        <v>9.9997277152801602E-5</v>
      </c>
      <c r="HR5" s="5">
        <v>0</v>
      </c>
      <c r="HS5" s="5">
        <v>0</v>
      </c>
      <c r="HT5" s="71">
        <v>9.9999285545819495E-5</v>
      </c>
      <c r="HU5" s="5">
        <v>0.522130003971357</v>
      </c>
      <c r="HV5" s="5">
        <v>0</v>
      </c>
      <c r="HW5" s="5">
        <v>0</v>
      </c>
      <c r="HX5" s="71">
        <v>9.9993601858194795E-5</v>
      </c>
      <c r="HY5" s="5">
        <v>0</v>
      </c>
      <c r="HZ5" s="71">
        <v>1.73763624045086E-8</v>
      </c>
      <c r="IA5" s="71">
        <v>1.73763624045086E-8</v>
      </c>
      <c r="IB5" s="71">
        <v>6.68525779439627E-10</v>
      </c>
      <c r="IC5" s="71">
        <v>1.73763624045086E-8</v>
      </c>
      <c r="ID5" s="71">
        <v>1.4300374218123501E-9</v>
      </c>
      <c r="IE5" s="71">
        <v>1.08287334654733E-9</v>
      </c>
      <c r="IF5" s="71">
        <v>1.4300374218123501E-9</v>
      </c>
      <c r="IG5" s="5">
        <v>0</v>
      </c>
      <c r="IH5" s="5">
        <v>0</v>
      </c>
      <c r="II5" s="5">
        <v>853</v>
      </c>
      <c r="IJ5" s="5">
        <v>617</v>
      </c>
      <c r="IK5" s="5">
        <v>103</v>
      </c>
      <c r="IL5" s="5">
        <v>85</v>
      </c>
      <c r="IM5" s="5">
        <v>18</v>
      </c>
      <c r="IN5" s="5">
        <v>76</v>
      </c>
      <c r="IO5" s="5">
        <v>9</v>
      </c>
      <c r="IP5" s="5">
        <v>0</v>
      </c>
      <c r="IQ5" s="5">
        <v>94</v>
      </c>
      <c r="IR5" s="5">
        <v>723</v>
      </c>
      <c r="IS5" s="5">
        <v>404</v>
      </c>
      <c r="IT5" s="5">
        <v>50</v>
      </c>
      <c r="IU5" s="5">
        <v>50</v>
      </c>
      <c r="IV5" s="5">
        <v>130</v>
      </c>
      <c r="IW5" s="5">
        <v>128</v>
      </c>
      <c r="IX5" s="5">
        <v>2</v>
      </c>
      <c r="IY5" s="5">
        <v>2</v>
      </c>
      <c r="IZ5" s="5">
        <v>0</v>
      </c>
      <c r="JA5" s="5">
        <v>2.0209705452600699E-4</v>
      </c>
      <c r="JB5" s="71">
        <v>3.7011957837895698E-5</v>
      </c>
      <c r="JC5" s="5">
        <v>2.0209705452600699E-4</v>
      </c>
      <c r="JD5" s="5">
        <v>1.8733482461641399E-4</v>
      </c>
      <c r="JE5" s="71">
        <v>3.5300687439843098E-5</v>
      </c>
      <c r="JF5" s="71">
        <v>3.7011957837895698E-5</v>
      </c>
      <c r="JG5" s="5">
        <v>0</v>
      </c>
      <c r="JH5" s="5">
        <v>0</v>
      </c>
      <c r="JI5" s="5">
        <v>0</v>
      </c>
      <c r="JJ5" s="5">
        <v>0</v>
      </c>
      <c r="JK5" s="5">
        <v>0</v>
      </c>
      <c r="JL5" s="5">
        <v>0</v>
      </c>
      <c r="JM5" s="5">
        <v>5.8516893297695903E-3</v>
      </c>
      <c r="JN5" s="5">
        <v>5.8082787780758399E-3</v>
      </c>
      <c r="JO5" s="5">
        <v>1.6130983735953999E-3</v>
      </c>
      <c r="JP5" s="5">
        <v>1.57462233776387E-3</v>
      </c>
      <c r="JQ5" s="71">
        <v>-1.6380361879820301E-9</v>
      </c>
      <c r="JR5" s="71">
        <v>3.3072207562648402E-10</v>
      </c>
      <c r="JS5" s="71">
        <v>1.9687582636085198E-9</v>
      </c>
      <c r="JT5" s="71">
        <v>-2.0671005093892499E-8</v>
      </c>
      <c r="JU5" s="71">
        <v>8.1233887564327702E-10</v>
      </c>
      <c r="JV5" s="71">
        <v>2.1483343969535701E-8</v>
      </c>
      <c r="JW5" s="5">
        <v>0.75</v>
      </c>
      <c r="JX5" s="5">
        <v>731104.33815409697</v>
      </c>
      <c r="JY5" s="5">
        <v>1423217.90365956</v>
      </c>
      <c r="JZ5" s="5">
        <v>0.104719755119659</v>
      </c>
      <c r="KA5" s="5">
        <v>0</v>
      </c>
      <c r="KB5" s="5" t="s">
        <v>318</v>
      </c>
      <c r="KC5" s="5">
        <v>0</v>
      </c>
      <c r="KD5" s="5" t="s">
        <v>1170</v>
      </c>
      <c r="KF5" s="5" t="s">
        <v>1171</v>
      </c>
      <c r="KG5" s="5" t="s">
        <v>525</v>
      </c>
      <c r="KH5" s="5" t="s">
        <v>320</v>
      </c>
      <c r="KI5" s="5">
        <v>2</v>
      </c>
      <c r="KL5" s="5">
        <v>1</v>
      </c>
      <c r="KM5" s="5">
        <v>1</v>
      </c>
      <c r="KP5" s="5">
        <v>5</v>
      </c>
      <c r="KW5" s="5" t="s">
        <v>321</v>
      </c>
      <c r="LB5" s="5">
        <v>1</v>
      </c>
      <c r="LC5" s="5" t="s">
        <v>318</v>
      </c>
      <c r="LD5" s="5" t="s">
        <v>322</v>
      </c>
      <c r="LE5" s="5">
        <v>0</v>
      </c>
      <c r="LF5" s="5">
        <v>1</v>
      </c>
      <c r="LG5" s="5">
        <v>1</v>
      </c>
    </row>
    <row r="6" spans="1:319" s="5" customFormat="1" x14ac:dyDescent="0.2">
      <c r="A6" s="5" t="s">
        <v>528</v>
      </c>
      <c r="B6" s="73" t="s">
        <v>547</v>
      </c>
      <c r="C6" s="5" t="s">
        <v>529</v>
      </c>
      <c r="D6" s="5" t="s">
        <v>323</v>
      </c>
      <c r="E6" s="5">
        <v>73</v>
      </c>
      <c r="F6" s="73" t="s">
        <v>986</v>
      </c>
      <c r="G6" s="7">
        <v>1294501.92656037</v>
      </c>
      <c r="H6" s="7">
        <v>752941.213825493</v>
      </c>
      <c r="I6" s="74">
        <v>1294501.92656037</v>
      </c>
      <c r="J6" s="77">
        <v>44625.814583333333</v>
      </c>
      <c r="K6" s="7">
        <v>1294501.92656037</v>
      </c>
      <c r="L6" s="5" t="s">
        <v>462</v>
      </c>
      <c r="M6" s="5">
        <v>1</v>
      </c>
      <c r="N6" s="5" t="s">
        <v>530</v>
      </c>
      <c r="O6" s="5" t="s">
        <v>530</v>
      </c>
      <c r="R6" s="5">
        <v>1800</v>
      </c>
      <c r="S6" s="5">
        <v>107</v>
      </c>
      <c r="U6" s="5">
        <v>0</v>
      </c>
      <c r="V6" s="5">
        <v>42.955724239349301</v>
      </c>
      <c r="W6" s="5">
        <v>0</v>
      </c>
      <c r="X6" s="5" t="s">
        <v>1172</v>
      </c>
      <c r="AG6" s="5">
        <v>0</v>
      </c>
      <c r="AH6" s="5">
        <v>0</v>
      </c>
      <c r="AL6" s="5">
        <v>4</v>
      </c>
      <c r="AM6" s="5">
        <v>12</v>
      </c>
      <c r="AU6" s="5">
        <v>21</v>
      </c>
      <c r="AV6" s="5" t="b">
        <v>1</v>
      </c>
      <c r="AW6" s="5">
        <v>0</v>
      </c>
      <c r="AY6" s="5">
        <v>1294501.92656038</v>
      </c>
      <c r="BA6" s="5">
        <v>1294501.92656037</v>
      </c>
      <c r="BB6" s="5">
        <v>0</v>
      </c>
      <c r="BC6" s="5">
        <v>3.4420336469825098E-3</v>
      </c>
      <c r="BD6" s="5">
        <v>1429744.0164495499</v>
      </c>
      <c r="BE6" s="5">
        <v>135242.08644713799</v>
      </c>
      <c r="BF6" s="5">
        <v>0</v>
      </c>
      <c r="BG6" s="5">
        <v>0</v>
      </c>
      <c r="BH6" s="5">
        <v>0</v>
      </c>
      <c r="BI6" s="5">
        <v>21</v>
      </c>
      <c r="BJ6" s="5">
        <v>48</v>
      </c>
      <c r="BK6" s="5">
        <v>0</v>
      </c>
      <c r="BL6" s="5">
        <v>46</v>
      </c>
      <c r="BM6" s="5">
        <v>0</v>
      </c>
      <c r="BN6" s="5">
        <v>0</v>
      </c>
      <c r="BO6" s="5">
        <v>0</v>
      </c>
      <c r="BP6" s="5">
        <v>723</v>
      </c>
      <c r="BQ6" s="5">
        <v>0</v>
      </c>
      <c r="BR6" s="5">
        <v>0</v>
      </c>
      <c r="BS6" s="5">
        <v>0</v>
      </c>
      <c r="BT6" s="5">
        <v>130</v>
      </c>
      <c r="BU6" s="5">
        <v>0</v>
      </c>
      <c r="BV6" s="5">
        <v>0</v>
      </c>
      <c r="BW6" s="5">
        <v>0</v>
      </c>
      <c r="BX6" s="5">
        <v>4915</v>
      </c>
      <c r="BY6" s="5">
        <v>0</v>
      </c>
      <c r="BZ6" s="5">
        <v>0</v>
      </c>
      <c r="CA6" s="5">
        <v>0</v>
      </c>
      <c r="CB6" s="5">
        <v>77287</v>
      </c>
      <c r="CC6" s="5">
        <v>0</v>
      </c>
      <c r="CD6" s="5">
        <v>0</v>
      </c>
      <c r="CE6" s="5">
        <v>0</v>
      </c>
      <c r="CF6" s="5">
        <v>13900</v>
      </c>
      <c r="CG6" s="5">
        <v>21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21</v>
      </c>
      <c r="CN6" s="5">
        <v>0</v>
      </c>
      <c r="CO6" s="5" t="s">
        <v>617</v>
      </c>
      <c r="CP6" s="5">
        <v>1294498.55493226</v>
      </c>
      <c r="CQ6" s="6">
        <v>587321.99545241997</v>
      </c>
      <c r="CR6" s="6">
        <v>707179.93110795901</v>
      </c>
      <c r="CS6" s="5">
        <v>0</v>
      </c>
      <c r="CT6" s="5">
        <v>0</v>
      </c>
      <c r="CU6" s="6">
        <v>2.0144274378930101E-3</v>
      </c>
      <c r="CV6" s="6">
        <v>1.42760620908949E-3</v>
      </c>
      <c r="CW6" s="5">
        <v>1.25819070431772E-3</v>
      </c>
      <c r="CX6" s="5">
        <v>1.2192004866490901E-3</v>
      </c>
      <c r="CY6" s="5">
        <v>2.4773911909668099E-3</v>
      </c>
      <c r="CZ6" s="5">
        <v>7.5623673357529001E-4</v>
      </c>
      <c r="DA6" s="5">
        <v>2.0840572244040599E-4</v>
      </c>
      <c r="DB6" s="5">
        <v>9.6464245601569595E-4</v>
      </c>
      <c r="DC6" s="6">
        <v>712575.571228849</v>
      </c>
      <c r="DD6" s="6">
        <v>717168.44522070105</v>
      </c>
      <c r="DE6" s="6">
        <v>125253.57376200199</v>
      </c>
      <c r="DF6" s="6">
        <v>9988.5126851364403</v>
      </c>
      <c r="DG6" s="6">
        <v>7005.73092046901</v>
      </c>
      <c r="DH6" s="6">
        <v>7141.56123723361</v>
      </c>
      <c r="DI6" s="5">
        <v>14147.292157702601</v>
      </c>
      <c r="DJ6" s="5">
        <v>2854.1828415330501</v>
      </c>
      <c r="DK6" s="5">
        <v>2846.9514479028298</v>
      </c>
      <c r="DL6" s="5">
        <v>5701.1342894358804</v>
      </c>
      <c r="DM6" s="5">
        <v>115393.66</v>
      </c>
      <c r="DN6" s="5">
        <v>0</v>
      </c>
      <c r="DO6" s="5">
        <v>115393.66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9.4950799305397196E-2</v>
      </c>
      <c r="EL6" s="5">
        <v>8.5643437825438401E-2</v>
      </c>
      <c r="EM6" s="71">
        <v>9.9997848632904493E-5</v>
      </c>
      <c r="EN6" s="5">
        <v>0</v>
      </c>
      <c r="EO6" s="71">
        <v>3.8220501918691201E-19</v>
      </c>
      <c r="EP6" s="5">
        <v>0.73737607530265803</v>
      </c>
      <c r="EQ6" s="71">
        <v>9.8043574135064899E-5</v>
      </c>
      <c r="ER6" s="71">
        <v>9.9857593487212503E-5</v>
      </c>
      <c r="ES6" s="5">
        <v>0</v>
      </c>
      <c r="ET6" s="5">
        <v>0.99494226830110899</v>
      </c>
      <c r="EU6" s="5">
        <v>0</v>
      </c>
      <c r="EV6" s="5">
        <v>0</v>
      </c>
      <c r="EW6" s="5">
        <v>0</v>
      </c>
      <c r="EX6" s="71">
        <v>9.9999460699828902E-5</v>
      </c>
      <c r="EY6" s="5">
        <v>0.80173000271834904</v>
      </c>
      <c r="EZ6" s="5">
        <v>0</v>
      </c>
      <c r="FA6" s="5">
        <v>0</v>
      </c>
      <c r="FB6" s="71">
        <v>9.9986653600669898E-5</v>
      </c>
      <c r="FC6" s="5">
        <v>0</v>
      </c>
      <c r="FD6" s="71">
        <v>6.0519400046921102E-9</v>
      </c>
      <c r="FE6" s="71">
        <v>6.0519400046921102E-9</v>
      </c>
      <c r="FF6" s="71">
        <v>4.8885340220294802E-11</v>
      </c>
      <c r="FG6" s="71">
        <v>6.0519400046921102E-9</v>
      </c>
      <c r="FH6" s="71">
        <v>5.1323256755608699E-10</v>
      </c>
      <c r="FI6" s="71">
        <v>4.6609363590910298E-10</v>
      </c>
      <c r="FJ6" s="71">
        <v>5.1323256755608699E-10</v>
      </c>
      <c r="FK6" s="5">
        <v>0</v>
      </c>
      <c r="FL6" s="5">
        <v>0</v>
      </c>
      <c r="FM6" s="71">
        <v>-8.7120758290480899E-9</v>
      </c>
      <c r="FN6" s="71">
        <v>1.83198181366048E-10</v>
      </c>
      <c r="FO6" s="71">
        <v>8.8952740104141403E-9</v>
      </c>
      <c r="FP6" s="71">
        <v>-1.4172142912068E-8</v>
      </c>
      <c r="FQ6" s="71">
        <v>4.6609363590910298E-10</v>
      </c>
      <c r="FR6" s="71">
        <v>1.46382365479771E-8</v>
      </c>
      <c r="FS6" s="5">
        <v>0.75</v>
      </c>
      <c r="FT6" s="5">
        <v>0.104719755119659</v>
      </c>
      <c r="FU6" s="5">
        <v>0</v>
      </c>
      <c r="FV6" s="5">
        <v>9.4950799305397196E-2</v>
      </c>
      <c r="FW6" s="5">
        <v>8.5643437825438401E-2</v>
      </c>
      <c r="FX6" s="71">
        <v>9.9998511129406595E-5</v>
      </c>
      <c r="FY6" s="5">
        <v>0</v>
      </c>
      <c r="FZ6" s="5">
        <v>0.21028659487189</v>
      </c>
      <c r="GA6" s="5">
        <v>3.9973962347128897E-2</v>
      </c>
      <c r="GB6" s="71">
        <v>9.9998511129406595E-5</v>
      </c>
      <c r="GC6" s="5">
        <v>0</v>
      </c>
      <c r="GD6" s="71">
        <v>1.8694190759737199E-18</v>
      </c>
      <c r="GE6" s="5">
        <v>0.54341957720751999</v>
      </c>
      <c r="GF6" s="71">
        <v>9.82880457968751E-5</v>
      </c>
      <c r="GG6" s="71">
        <v>9.9866294124506498E-5</v>
      </c>
      <c r="GH6" s="5">
        <v>0</v>
      </c>
      <c r="GI6" s="5">
        <v>9.0513819688852401E-2</v>
      </c>
      <c r="GJ6" s="5">
        <v>0</v>
      </c>
      <c r="GK6" s="5">
        <v>0</v>
      </c>
      <c r="GL6" s="5">
        <v>0</v>
      </c>
      <c r="GM6" s="71">
        <v>9.9998963492428595E-5</v>
      </c>
      <c r="GN6" s="5">
        <v>0.15401046190168499</v>
      </c>
      <c r="GO6" s="5">
        <v>0</v>
      </c>
      <c r="GP6" s="5">
        <v>0</v>
      </c>
      <c r="GQ6" s="71">
        <v>9.9986850185862495E-5</v>
      </c>
      <c r="GR6" s="5">
        <v>0</v>
      </c>
      <c r="GS6" s="71">
        <v>5.0628431058630201E-8</v>
      </c>
      <c r="GT6" s="71">
        <v>5.0628431058630201E-8</v>
      </c>
      <c r="GU6" s="71">
        <v>1.1919228937173801E-9</v>
      </c>
      <c r="GV6" s="71">
        <v>5.0628431058630201E-8</v>
      </c>
      <c r="GW6" s="71">
        <v>1.24586052585584E-9</v>
      </c>
      <c r="GX6" s="71">
        <v>4.7560652638445302E-10</v>
      </c>
      <c r="GY6" s="71">
        <v>1.24586052585584E-9</v>
      </c>
      <c r="GZ6" s="5">
        <v>0</v>
      </c>
      <c r="HA6" s="5">
        <v>0</v>
      </c>
      <c r="HB6" s="71">
        <v>-1.9633614878100198E-9</v>
      </c>
      <c r="HC6" s="71">
        <v>2.6925396462083298E-10</v>
      </c>
      <c r="HD6" s="71">
        <v>2.23261545243086E-9</v>
      </c>
      <c r="HE6" s="71">
        <v>-1.367918594922E-8</v>
      </c>
      <c r="HF6" s="71">
        <v>4.7853719735332905E-10</v>
      </c>
      <c r="HG6" s="71">
        <v>1.41577231465733E-8</v>
      </c>
      <c r="HH6" s="5">
        <v>0.25</v>
      </c>
      <c r="HI6" s="5">
        <v>0</v>
      </c>
      <c r="HJ6" s="5">
        <v>0</v>
      </c>
      <c r="HK6" s="71">
        <v>1.8694190759737199E-18</v>
      </c>
      <c r="HL6" s="5">
        <v>0.73737607530265803</v>
      </c>
      <c r="HM6" s="71">
        <v>9.82880457968751E-5</v>
      </c>
      <c r="HN6" s="71">
        <v>9.9866294124506498E-5</v>
      </c>
      <c r="HO6" s="5">
        <v>0</v>
      </c>
      <c r="HP6" s="5">
        <v>0.99494226830110899</v>
      </c>
      <c r="HQ6" s="5">
        <v>0</v>
      </c>
      <c r="HR6" s="5">
        <v>0</v>
      </c>
      <c r="HS6" s="5">
        <v>0</v>
      </c>
      <c r="HT6" s="71">
        <v>9.9999460699828902E-5</v>
      </c>
      <c r="HU6" s="5">
        <v>0.80173000271834904</v>
      </c>
      <c r="HV6" s="5">
        <v>0</v>
      </c>
      <c r="HW6" s="5">
        <v>0</v>
      </c>
      <c r="HX6" s="71">
        <v>9.9986850185862495E-5</v>
      </c>
      <c r="HY6" s="5">
        <v>0</v>
      </c>
      <c r="HZ6" s="71">
        <v>5.0628431058630201E-8</v>
      </c>
      <c r="IA6" s="71">
        <v>5.0628431058630201E-8</v>
      </c>
      <c r="IB6" s="71">
        <v>1.1919228937173801E-9</v>
      </c>
      <c r="IC6" s="71">
        <v>5.0628431058630201E-8</v>
      </c>
      <c r="ID6" s="71">
        <v>1.24586052585584E-9</v>
      </c>
      <c r="IE6" s="71">
        <v>4.7560652638445302E-10</v>
      </c>
      <c r="IF6" s="71">
        <v>1.24586052585584E-9</v>
      </c>
      <c r="IG6" s="5">
        <v>0</v>
      </c>
      <c r="IH6" s="5">
        <v>0</v>
      </c>
      <c r="II6" s="5">
        <v>853</v>
      </c>
      <c r="IJ6" s="5">
        <v>617</v>
      </c>
      <c r="IK6" s="5">
        <v>107</v>
      </c>
      <c r="IL6" s="5">
        <v>84</v>
      </c>
      <c r="IM6" s="5">
        <v>23</v>
      </c>
      <c r="IN6" s="5">
        <v>74</v>
      </c>
      <c r="IO6" s="5">
        <v>10</v>
      </c>
      <c r="IP6" s="5">
        <v>0</v>
      </c>
      <c r="IQ6" s="5">
        <v>94</v>
      </c>
      <c r="IR6" s="5">
        <v>723</v>
      </c>
      <c r="IS6" s="5">
        <v>405</v>
      </c>
      <c r="IT6" s="5">
        <v>50</v>
      </c>
      <c r="IU6" s="5">
        <v>50</v>
      </c>
      <c r="IV6" s="5">
        <v>130</v>
      </c>
      <c r="IW6" s="5">
        <v>128</v>
      </c>
      <c r="IX6" s="5">
        <v>2</v>
      </c>
      <c r="IY6" s="5">
        <v>2</v>
      </c>
      <c r="IZ6" s="5">
        <v>0</v>
      </c>
      <c r="JA6" s="5">
        <v>3.2666856547081097E-4</v>
      </c>
      <c r="JB6" s="71">
        <v>4.50548157346908E-5</v>
      </c>
      <c r="JC6" s="5">
        <v>2.87136892154649E-4</v>
      </c>
      <c r="JD6" s="5">
        <v>3.2666856547081097E-4</v>
      </c>
      <c r="JE6" s="71">
        <v>3.9498864740361498E-5</v>
      </c>
      <c r="JF6" s="71">
        <v>4.50548157346908E-5</v>
      </c>
      <c r="JG6" s="5">
        <v>0</v>
      </c>
      <c r="JH6" s="5">
        <v>0</v>
      </c>
      <c r="JI6" s="5">
        <v>0</v>
      </c>
      <c r="JJ6" s="5">
        <v>0</v>
      </c>
      <c r="JK6" s="5">
        <v>0</v>
      </c>
      <c r="JL6" s="5">
        <v>0</v>
      </c>
      <c r="JM6" s="5">
        <v>5.8995469670138096E-3</v>
      </c>
      <c r="JN6" s="5">
        <v>5.8961141233461103E-3</v>
      </c>
      <c r="JO6" s="5">
        <v>1.7196946381328E-3</v>
      </c>
      <c r="JP6" s="5">
        <v>1.64753903574074E-3</v>
      </c>
      <c r="JQ6" s="71">
        <v>-1.06754373168581E-8</v>
      </c>
      <c r="JR6" s="71">
        <v>4.5245214598688098E-10</v>
      </c>
      <c r="JS6" s="71">
        <v>1.1127889462845001E-8</v>
      </c>
      <c r="JT6" s="71">
        <v>-2.7851328861288E-8</v>
      </c>
      <c r="JU6" s="71">
        <v>9.4463083326243306E-10</v>
      </c>
      <c r="JV6" s="71">
        <v>2.8795959694550399E-8</v>
      </c>
      <c r="JW6" s="5">
        <v>0.75</v>
      </c>
      <c r="JX6" s="5">
        <v>697767.06423863897</v>
      </c>
      <c r="JY6" s="5">
        <v>1285089.0596910501</v>
      </c>
      <c r="JZ6" s="5">
        <v>0.104719755119659</v>
      </c>
      <c r="KA6" s="5">
        <v>0</v>
      </c>
      <c r="KB6" s="5" t="s">
        <v>318</v>
      </c>
      <c r="KC6" s="5">
        <v>0</v>
      </c>
      <c r="KD6" s="5" t="s">
        <v>1173</v>
      </c>
      <c r="KF6" s="5" t="s">
        <v>1174</v>
      </c>
      <c r="KG6" s="5" t="s">
        <v>525</v>
      </c>
      <c r="KH6" s="5" t="s">
        <v>320</v>
      </c>
      <c r="KI6" s="5">
        <v>2</v>
      </c>
      <c r="KL6" s="5">
        <v>1</v>
      </c>
      <c r="KM6" s="5">
        <v>1</v>
      </c>
      <c r="KP6" s="5">
        <v>4</v>
      </c>
      <c r="KW6" s="5" t="s">
        <v>321</v>
      </c>
      <c r="LB6" s="5">
        <v>1</v>
      </c>
      <c r="LC6" s="5" t="s">
        <v>318</v>
      </c>
      <c r="LD6" s="5" t="s">
        <v>322</v>
      </c>
      <c r="LE6" s="5">
        <v>0</v>
      </c>
      <c r="LF6" s="5">
        <v>1</v>
      </c>
      <c r="LG6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C5A-75EA-E443-9959-7873A22A4D40}">
  <dimension ref="A1:LF28"/>
  <sheetViews>
    <sheetView workbookViewId="0">
      <pane ySplit="1" topLeftCell="A2" activePane="bottomLeft" state="frozen"/>
      <selection pane="bottomLeft" activeCell="A21" sqref="A21"/>
    </sheetView>
  </sheetViews>
  <sheetFormatPr baseColWidth="10" defaultRowHeight="16" x14ac:dyDescent="0.2"/>
  <cols>
    <col min="2" max="2" width="19.33203125" bestFit="1" customWidth="1"/>
    <col min="10" max="10" width="15.33203125" bestFit="1" customWidth="1"/>
    <col min="11" max="11" width="16.83203125" bestFit="1" customWidth="1"/>
    <col min="12" max="12" width="10.83203125" style="21"/>
  </cols>
  <sheetData>
    <row r="1" spans="1:318" x14ac:dyDescent="0.2">
      <c r="A1" t="s">
        <v>0</v>
      </c>
      <c r="B1" s="21" t="s">
        <v>1</v>
      </c>
      <c r="C1" t="s">
        <v>2</v>
      </c>
      <c r="D1" t="s">
        <v>3</v>
      </c>
      <c r="E1" t="s">
        <v>4</v>
      </c>
      <c r="F1" s="20" t="s">
        <v>338</v>
      </c>
      <c r="G1" s="6" t="s">
        <v>5</v>
      </c>
      <c r="H1" s="6" t="s">
        <v>6</v>
      </c>
      <c r="I1" s="20" t="str">
        <f>"is_better than C2"</f>
        <v>is_better than C2</v>
      </c>
      <c r="J1" s="8" t="s">
        <v>7</v>
      </c>
      <c r="K1" s="6" t="s">
        <v>8</v>
      </c>
      <c r="L1" s="21" t="s">
        <v>1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s="35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s="35" t="s">
        <v>57</v>
      </c>
      <c r="BJ1" s="35" t="s">
        <v>58</v>
      </c>
      <c r="BK1" s="35" t="s">
        <v>59</v>
      </c>
      <c r="BL1" s="35" t="s">
        <v>60</v>
      </c>
      <c r="BM1" s="35" t="s">
        <v>61</v>
      </c>
      <c r="BN1" s="35" t="s">
        <v>62</v>
      </c>
      <c r="BO1" s="35" t="s">
        <v>63</v>
      </c>
      <c r="BP1" s="35" t="s">
        <v>64</v>
      </c>
      <c r="BQ1" s="35" t="s">
        <v>65</v>
      </c>
      <c r="BR1" s="35" t="s">
        <v>66</v>
      </c>
      <c r="BS1" s="35" t="s">
        <v>67</v>
      </c>
      <c r="BT1" s="35" t="s">
        <v>68</v>
      </c>
      <c r="BU1" s="35" t="s">
        <v>69</v>
      </c>
      <c r="BV1" s="35" t="s">
        <v>70</v>
      </c>
      <c r="BW1" s="35" t="s">
        <v>71</v>
      </c>
      <c r="BX1" s="35" t="s">
        <v>72</v>
      </c>
      <c r="BY1" s="35" t="s">
        <v>73</v>
      </c>
      <c r="BZ1" s="35" t="s">
        <v>74</v>
      </c>
      <c r="CA1" s="35" t="s">
        <v>75</v>
      </c>
      <c r="CB1" s="35" t="s">
        <v>76</v>
      </c>
      <c r="CC1" s="35" t="s">
        <v>77</v>
      </c>
      <c r="CD1" s="35" t="s">
        <v>78</v>
      </c>
      <c r="CE1" s="35" t="s">
        <v>79</v>
      </c>
      <c r="CF1" s="35" t="s">
        <v>80</v>
      </c>
      <c r="CG1" s="35" t="s">
        <v>81</v>
      </c>
      <c r="CH1" s="35" t="s">
        <v>82</v>
      </c>
      <c r="CI1" s="35" t="s">
        <v>83</v>
      </c>
      <c r="CJ1" s="35" t="s">
        <v>84</v>
      </c>
      <c r="CK1" s="35" t="s">
        <v>85</v>
      </c>
      <c r="CL1" s="35" t="s">
        <v>86</v>
      </c>
      <c r="CM1" s="35" t="s">
        <v>87</v>
      </c>
      <c r="CN1" s="35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  <c r="EA1" t="s">
        <v>127</v>
      </c>
      <c r="EB1" t="s">
        <v>128</v>
      </c>
      <c r="EC1" t="s">
        <v>129</v>
      </c>
      <c r="ED1" t="s">
        <v>130</v>
      </c>
      <c r="EE1" t="s">
        <v>131</v>
      </c>
      <c r="EF1" t="s">
        <v>132</v>
      </c>
      <c r="EG1" t="s">
        <v>133</v>
      </c>
      <c r="EH1" t="s">
        <v>134</v>
      </c>
      <c r="EI1" t="s">
        <v>135</v>
      </c>
      <c r="EJ1" t="s">
        <v>136</v>
      </c>
      <c r="EK1" t="s">
        <v>137</v>
      </c>
      <c r="EL1" t="s">
        <v>138</v>
      </c>
      <c r="EM1" t="s">
        <v>139</v>
      </c>
      <c r="EN1" t="s">
        <v>140</v>
      </c>
      <c r="EO1" t="s">
        <v>141</v>
      </c>
      <c r="EP1" t="s">
        <v>142</v>
      </c>
      <c r="EQ1" t="s">
        <v>143</v>
      </c>
      <c r="ER1" t="s">
        <v>144</v>
      </c>
      <c r="ES1" t="s">
        <v>145</v>
      </c>
      <c r="ET1" t="s">
        <v>146</v>
      </c>
      <c r="EU1" t="s">
        <v>147</v>
      </c>
      <c r="EV1" t="s">
        <v>148</v>
      </c>
      <c r="EW1" t="s">
        <v>149</v>
      </c>
      <c r="EX1" t="s">
        <v>150</v>
      </c>
      <c r="EY1" t="s">
        <v>151</v>
      </c>
      <c r="EZ1" t="s">
        <v>152</v>
      </c>
      <c r="FA1" t="s">
        <v>153</v>
      </c>
      <c r="FB1" t="s">
        <v>154</v>
      </c>
      <c r="FC1" t="s">
        <v>155</v>
      </c>
      <c r="FD1" t="s">
        <v>156</v>
      </c>
      <c r="FE1" t="s">
        <v>157</v>
      </c>
      <c r="FF1" t="s">
        <v>158</v>
      </c>
      <c r="FG1" t="s">
        <v>159</v>
      </c>
      <c r="FH1" t="s">
        <v>160</v>
      </c>
      <c r="FI1" t="s">
        <v>161</v>
      </c>
      <c r="FJ1" t="s">
        <v>162</v>
      </c>
      <c r="FK1" t="s">
        <v>163</v>
      </c>
      <c r="FL1" t="s">
        <v>164</v>
      </c>
      <c r="FM1" t="s">
        <v>165</v>
      </c>
      <c r="FN1" t="s">
        <v>166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182</v>
      </c>
      <c r="GE1" t="s">
        <v>183</v>
      </c>
      <c r="GF1" t="s">
        <v>184</v>
      </c>
      <c r="GG1" t="s">
        <v>185</v>
      </c>
      <c r="GH1" t="s">
        <v>186</v>
      </c>
      <c r="GI1" t="s">
        <v>187</v>
      </c>
      <c r="GJ1" t="s">
        <v>188</v>
      </c>
      <c r="GK1" t="s">
        <v>189</v>
      </c>
      <c r="GL1" t="s">
        <v>190</v>
      </c>
      <c r="GM1" t="s">
        <v>191</v>
      </c>
      <c r="GN1" t="s">
        <v>192</v>
      </c>
      <c r="GO1" t="s">
        <v>193</v>
      </c>
      <c r="GP1" t="s">
        <v>194</v>
      </c>
      <c r="GQ1" t="s">
        <v>195</v>
      </c>
      <c r="GR1" t="s">
        <v>196</v>
      </c>
      <c r="GS1" t="s">
        <v>197</v>
      </c>
      <c r="GT1" t="s">
        <v>198</v>
      </c>
      <c r="GU1" t="s">
        <v>199</v>
      </c>
      <c r="GV1" t="s">
        <v>200</v>
      </c>
      <c r="GW1" t="s">
        <v>201</v>
      </c>
      <c r="GX1" t="s">
        <v>202</v>
      </c>
      <c r="GY1" t="s">
        <v>203</v>
      </c>
      <c r="GZ1" t="s">
        <v>204</v>
      </c>
      <c r="HA1" t="s">
        <v>205</v>
      </c>
      <c r="HB1" t="s">
        <v>206</v>
      </c>
      <c r="HC1" t="s">
        <v>207</v>
      </c>
      <c r="HD1" t="s">
        <v>208</v>
      </c>
      <c r="HE1" t="s">
        <v>209</v>
      </c>
      <c r="HF1" t="s">
        <v>210</v>
      </c>
      <c r="HG1" t="s">
        <v>211</v>
      </c>
      <c r="HH1" t="s">
        <v>212</v>
      </c>
      <c r="HI1" t="s">
        <v>213</v>
      </c>
      <c r="HJ1" t="s">
        <v>214</v>
      </c>
      <c r="HK1" t="s">
        <v>215</v>
      </c>
      <c r="HL1" t="s">
        <v>216</v>
      </c>
      <c r="HM1" t="s">
        <v>217</v>
      </c>
      <c r="HN1" t="s">
        <v>218</v>
      </c>
      <c r="HO1" t="s">
        <v>219</v>
      </c>
      <c r="HP1" t="s">
        <v>220</v>
      </c>
      <c r="HQ1" t="s">
        <v>221</v>
      </c>
      <c r="HR1" t="s">
        <v>222</v>
      </c>
      <c r="HS1" t="s">
        <v>223</v>
      </c>
      <c r="HT1" t="s">
        <v>224</v>
      </c>
      <c r="HU1" t="s">
        <v>225</v>
      </c>
      <c r="HV1" t="s">
        <v>226</v>
      </c>
      <c r="HW1" t="s">
        <v>227</v>
      </c>
      <c r="HX1" t="s">
        <v>228</v>
      </c>
      <c r="HY1" t="s">
        <v>229</v>
      </c>
      <c r="HZ1" t="s">
        <v>230</v>
      </c>
      <c r="IA1" t="s">
        <v>231</v>
      </c>
      <c r="IB1" t="s">
        <v>232</v>
      </c>
      <c r="IC1" t="s">
        <v>233</v>
      </c>
      <c r="ID1" t="s">
        <v>234</v>
      </c>
      <c r="IE1" t="s">
        <v>235</v>
      </c>
      <c r="IF1" t="s">
        <v>236</v>
      </c>
      <c r="IG1" t="s">
        <v>237</v>
      </c>
      <c r="IH1" t="s">
        <v>238</v>
      </c>
      <c r="II1" t="s">
        <v>239</v>
      </c>
      <c r="IJ1" t="s">
        <v>240</v>
      </c>
      <c r="IK1" t="s">
        <v>241</v>
      </c>
      <c r="IL1" t="s">
        <v>242</v>
      </c>
      <c r="IM1" t="s">
        <v>243</v>
      </c>
      <c r="IN1" t="s">
        <v>244</v>
      </c>
      <c r="IO1" t="s">
        <v>245</v>
      </c>
      <c r="IP1" t="s">
        <v>246</v>
      </c>
      <c r="IQ1" t="s">
        <v>247</v>
      </c>
      <c r="IR1" t="s">
        <v>248</v>
      </c>
      <c r="IS1" t="s">
        <v>249</v>
      </c>
      <c r="IT1" t="s">
        <v>250</v>
      </c>
      <c r="IU1" t="s">
        <v>251</v>
      </c>
      <c r="IV1" t="s">
        <v>252</v>
      </c>
      <c r="IW1" t="s">
        <v>253</v>
      </c>
      <c r="IX1" t="s">
        <v>254</v>
      </c>
      <c r="IY1" t="s">
        <v>255</v>
      </c>
      <c r="IZ1" t="s">
        <v>256</v>
      </c>
      <c r="JA1" t="s">
        <v>257</v>
      </c>
      <c r="JB1" t="s">
        <v>258</v>
      </c>
      <c r="JC1" t="s">
        <v>259</v>
      </c>
      <c r="JD1" t="s">
        <v>260</v>
      </c>
      <c r="JE1" t="s">
        <v>261</v>
      </c>
      <c r="JF1" t="s">
        <v>262</v>
      </c>
      <c r="JG1" t="s">
        <v>263</v>
      </c>
      <c r="JH1" t="s">
        <v>264</v>
      </c>
      <c r="JI1" t="s">
        <v>265</v>
      </c>
      <c r="JJ1" t="s">
        <v>266</v>
      </c>
      <c r="JK1" t="s">
        <v>267</v>
      </c>
      <c r="JL1" t="s">
        <v>268</v>
      </c>
      <c r="JM1" t="s">
        <v>269</v>
      </c>
      <c r="JN1" t="s">
        <v>270</v>
      </c>
      <c r="JO1" t="s">
        <v>271</v>
      </c>
      <c r="JP1" t="s">
        <v>272</v>
      </c>
      <c r="JQ1" t="s">
        <v>273</v>
      </c>
      <c r="JR1" t="s">
        <v>274</v>
      </c>
      <c r="JS1" t="s">
        <v>275</v>
      </c>
      <c r="JT1" t="s">
        <v>276</v>
      </c>
      <c r="JU1" t="s">
        <v>277</v>
      </c>
      <c r="JV1" t="s">
        <v>278</v>
      </c>
      <c r="JW1" t="s">
        <v>279</v>
      </c>
      <c r="JX1" t="s">
        <v>280</v>
      </c>
      <c r="JY1" t="s">
        <v>281</v>
      </c>
      <c r="JZ1" t="s">
        <v>282</v>
      </c>
      <c r="KA1" t="s">
        <v>283</v>
      </c>
      <c r="KB1" t="s">
        <v>284</v>
      </c>
      <c r="KC1" t="s">
        <v>285</v>
      </c>
      <c r="KD1" t="s">
        <v>286</v>
      </c>
      <c r="KE1" t="s">
        <v>287</v>
      </c>
      <c r="KF1" t="s">
        <v>288</v>
      </c>
      <c r="KG1" t="s">
        <v>289</v>
      </c>
      <c r="KH1" t="s">
        <v>290</v>
      </c>
      <c r="KI1" t="s">
        <v>291</v>
      </c>
      <c r="KJ1" t="s">
        <v>292</v>
      </c>
      <c r="KK1" t="s">
        <v>293</v>
      </c>
      <c r="KL1" t="s">
        <v>294</v>
      </c>
      <c r="KM1" t="s">
        <v>295</v>
      </c>
      <c r="KN1" t="s">
        <v>296</v>
      </c>
      <c r="KO1" t="s">
        <v>297</v>
      </c>
      <c r="KP1" t="s">
        <v>298</v>
      </c>
      <c r="KQ1" t="s">
        <v>299</v>
      </c>
      <c r="KR1" t="s">
        <v>300</v>
      </c>
      <c r="KS1" t="s">
        <v>301</v>
      </c>
      <c r="KT1" t="s">
        <v>302</v>
      </c>
      <c r="KU1" t="s">
        <v>303</v>
      </c>
      <c r="KV1" t="s">
        <v>304</v>
      </c>
      <c r="KW1" t="s">
        <v>305</v>
      </c>
      <c r="KX1" t="s">
        <v>306</v>
      </c>
      <c r="KY1" t="s">
        <v>307</v>
      </c>
      <c r="KZ1" t="s">
        <v>308</v>
      </c>
      <c r="LA1" t="s">
        <v>309</v>
      </c>
      <c r="LB1" t="s">
        <v>310</v>
      </c>
      <c r="LC1" t="s">
        <v>311</v>
      </c>
      <c r="LD1" t="s">
        <v>312</v>
      </c>
      <c r="LE1" t="s">
        <v>313</v>
      </c>
      <c r="LF1" t="s">
        <v>314</v>
      </c>
    </row>
    <row r="2" spans="1:318" x14ac:dyDescent="0.2">
      <c r="A2" t="s">
        <v>560</v>
      </c>
      <c r="B2" s="21" t="str">
        <f t="shared" ref="B2:B14" si="0">L2&amp;", MoM"</f>
        <v>Gordian Knot, MoM</v>
      </c>
      <c r="C2" t="s">
        <v>316</v>
      </c>
      <c r="D2" t="s">
        <v>346</v>
      </c>
      <c r="E2">
        <v>40</v>
      </c>
      <c r="F2" s="21" t="str">
        <f t="shared" ref="F2:F14" si="1">D2&amp;E2</f>
        <v>C2FEN0231240</v>
      </c>
      <c r="G2" s="6">
        <v>7545608.2088848799</v>
      </c>
      <c r="H2" s="6">
        <v>7308062.5616325801</v>
      </c>
      <c r="I2" s="22">
        <f>IF(G2-_xlfn.XLOOKUP(D2&amp;E2,'Ch2'!G:G,'Ch2'!C:C)&lt;0,"",G2)</f>
        <v>7545608.2088848799</v>
      </c>
      <c r="J2" s="8">
        <v>44620.593346747686</v>
      </c>
      <c r="K2" s="6">
        <v>7545608.2088848799</v>
      </c>
      <c r="L2" s="21" t="s">
        <v>442</v>
      </c>
      <c r="M2">
        <v>1</v>
      </c>
      <c r="N2" t="s">
        <v>561</v>
      </c>
      <c r="O2" t="s">
        <v>562</v>
      </c>
      <c r="R2">
        <v>1800</v>
      </c>
      <c r="S2">
        <v>509</v>
      </c>
      <c r="U2">
        <v>0</v>
      </c>
      <c r="V2">
        <v>48.900719881057697</v>
      </c>
      <c r="W2">
        <v>0</v>
      </c>
      <c r="X2" t="s">
        <v>563</v>
      </c>
      <c r="AG2">
        <v>0</v>
      </c>
      <c r="AH2">
        <v>0</v>
      </c>
      <c r="AL2">
        <v>1</v>
      </c>
      <c r="AM2">
        <v>11</v>
      </c>
      <c r="AU2" s="35">
        <v>220</v>
      </c>
      <c r="AV2" t="b">
        <v>1</v>
      </c>
      <c r="AW2">
        <v>0</v>
      </c>
      <c r="AY2">
        <v>7545608.2088848799</v>
      </c>
      <c r="BA2">
        <v>7545608.2088848799</v>
      </c>
      <c r="BB2">
        <v>0</v>
      </c>
      <c r="BC2">
        <v>26.816757054889599</v>
      </c>
      <c r="BD2">
        <v>7561718.0312473001</v>
      </c>
      <c r="BE2">
        <v>16083.0055972262</v>
      </c>
      <c r="BF2" s="1">
        <v>2.5397941670922502E-9</v>
      </c>
      <c r="BG2" s="1">
        <v>8.1373648453545304E-6</v>
      </c>
      <c r="BH2">
        <v>0</v>
      </c>
      <c r="BI2" s="35">
        <v>147</v>
      </c>
      <c r="BJ2">
        <v>236</v>
      </c>
      <c r="BK2">
        <v>73</v>
      </c>
      <c r="BL2">
        <v>243</v>
      </c>
      <c r="BM2">
        <v>0</v>
      </c>
      <c r="BN2">
        <v>18</v>
      </c>
      <c r="BO2">
        <v>0</v>
      </c>
      <c r="BP2">
        <v>2175</v>
      </c>
      <c r="BQ2">
        <v>0</v>
      </c>
      <c r="BR2">
        <v>0</v>
      </c>
      <c r="BS2">
        <v>0</v>
      </c>
      <c r="BT2">
        <v>857</v>
      </c>
      <c r="BU2">
        <v>0</v>
      </c>
      <c r="BV2">
        <v>82454</v>
      </c>
      <c r="BW2">
        <v>0</v>
      </c>
      <c r="BX2">
        <v>161287</v>
      </c>
      <c r="BY2">
        <v>0</v>
      </c>
      <c r="BZ2">
        <v>9162</v>
      </c>
      <c r="CA2">
        <v>0</v>
      </c>
      <c r="CB2">
        <v>1106636</v>
      </c>
      <c r="CC2">
        <v>0</v>
      </c>
      <c r="CD2">
        <v>0</v>
      </c>
      <c r="CE2">
        <v>0</v>
      </c>
      <c r="CF2">
        <v>436213</v>
      </c>
      <c r="CG2">
        <v>220</v>
      </c>
      <c r="CH2">
        <v>0</v>
      </c>
      <c r="CI2">
        <v>0</v>
      </c>
      <c r="CJ2">
        <v>0</v>
      </c>
      <c r="CK2">
        <v>0</v>
      </c>
      <c r="CL2">
        <v>0</v>
      </c>
      <c r="CM2">
        <v>220</v>
      </c>
      <c r="CN2">
        <v>0</v>
      </c>
      <c r="CO2" t="s">
        <v>564</v>
      </c>
      <c r="CP2">
        <v>7501210.4491496095</v>
      </c>
      <c r="CQ2">
        <v>3768067.23317463</v>
      </c>
      <c r="CR2">
        <v>3777540.9757102402</v>
      </c>
      <c r="CS2">
        <v>0</v>
      </c>
      <c r="CT2">
        <v>0</v>
      </c>
      <c r="CU2">
        <v>2.64603965560566</v>
      </c>
      <c r="CV2">
        <v>24.170717399284001</v>
      </c>
      <c r="CW2">
        <v>1.13183534532365</v>
      </c>
      <c r="CX2">
        <v>2.3178243228341699</v>
      </c>
      <c r="CY2">
        <v>3.44965966815783</v>
      </c>
      <c r="CZ2">
        <v>1.514204310282</v>
      </c>
      <c r="DA2">
        <v>21.852893076449799</v>
      </c>
      <c r="DB2">
        <v>23.3670973867318</v>
      </c>
      <c r="DC2">
        <v>3775996.9710689099</v>
      </c>
      <c r="DD2">
        <v>3785721.06017838</v>
      </c>
      <c r="DE2">
        <v>7927.0918546267203</v>
      </c>
      <c r="DF2">
        <v>8155.9137425994704</v>
      </c>
      <c r="DG2">
        <v>6562.9251880657202</v>
      </c>
      <c r="DH2">
        <v>7891.8551310482499</v>
      </c>
      <c r="DI2">
        <v>14454.780319113899</v>
      </c>
      <c r="DJ2">
        <v>264.166666561</v>
      </c>
      <c r="DK2">
        <v>264.05861155122</v>
      </c>
      <c r="DL2">
        <v>528.22527811222005</v>
      </c>
      <c r="DM2">
        <v>735</v>
      </c>
      <c r="DN2">
        <v>0</v>
      </c>
      <c r="DO2">
        <v>735</v>
      </c>
      <c r="DP2">
        <v>365</v>
      </c>
      <c r="DQ2">
        <v>0</v>
      </c>
      <c r="DR2">
        <v>365</v>
      </c>
      <c r="DS2">
        <v>0</v>
      </c>
      <c r="DT2" s="1">
        <v>2.5397941670922502E-9</v>
      </c>
      <c r="DU2" s="1">
        <v>2.5397941670922502E-9</v>
      </c>
      <c r="DV2">
        <v>0</v>
      </c>
      <c r="DW2" s="1">
        <v>2.5397941670922502E-9</v>
      </c>
      <c r="DX2">
        <v>0</v>
      </c>
      <c r="DY2">
        <v>0</v>
      </c>
      <c r="DZ2">
        <v>0</v>
      </c>
      <c r="EA2">
        <v>0</v>
      </c>
      <c r="EB2" s="1">
        <v>8.1373648453545304E-6</v>
      </c>
      <c r="EC2">
        <v>0</v>
      </c>
      <c r="ED2" s="1">
        <v>8.1373648453545304E-6</v>
      </c>
      <c r="EE2" s="1">
        <v>8.1373648453545304E-6</v>
      </c>
      <c r="EF2">
        <v>0</v>
      </c>
      <c r="EG2">
        <v>0</v>
      </c>
      <c r="EH2">
        <v>0</v>
      </c>
      <c r="EI2">
        <v>0</v>
      </c>
      <c r="EJ2">
        <v>0</v>
      </c>
      <c r="EK2">
        <v>0.52806774144035595</v>
      </c>
      <c r="EL2">
        <v>0.19999969625740299</v>
      </c>
      <c r="EM2">
        <v>0</v>
      </c>
      <c r="EN2">
        <v>0</v>
      </c>
      <c r="EO2">
        <v>0</v>
      </c>
      <c r="EP2">
        <v>6.1183890038651896</v>
      </c>
      <c r="EQ2">
        <v>0</v>
      </c>
      <c r="ER2">
        <v>0</v>
      </c>
      <c r="ES2">
        <v>0</v>
      </c>
      <c r="ET2">
        <v>5.4411800459000004</v>
      </c>
      <c r="EU2">
        <v>0</v>
      </c>
      <c r="EV2">
        <v>0</v>
      </c>
      <c r="EW2">
        <v>0</v>
      </c>
      <c r="EX2">
        <v>0</v>
      </c>
      <c r="EY2">
        <v>0.41666655363792998</v>
      </c>
      <c r="EZ2">
        <v>0</v>
      </c>
      <c r="FA2">
        <v>0</v>
      </c>
      <c r="FB2">
        <v>0</v>
      </c>
      <c r="FC2">
        <v>0</v>
      </c>
      <c r="FD2" s="1">
        <v>1.69383894932373E-6</v>
      </c>
      <c r="FE2" s="1">
        <v>1.69383894932373E-6</v>
      </c>
      <c r="FF2" s="1">
        <v>1.08166063217396E-7</v>
      </c>
      <c r="FG2" s="1">
        <v>1.69383894932373E-6</v>
      </c>
      <c r="FH2" s="1">
        <v>8.6319406322754504E-7</v>
      </c>
      <c r="FI2" s="1">
        <v>8.6319406322754504E-7</v>
      </c>
      <c r="FJ2" s="1">
        <v>7.5052594561419899E-7</v>
      </c>
      <c r="FK2">
        <v>0</v>
      </c>
      <c r="FL2">
        <v>0</v>
      </c>
      <c r="FM2" s="1">
        <v>-1.6997848818823999E-5</v>
      </c>
      <c r="FN2" s="1">
        <v>5.8630145591411699E-7</v>
      </c>
      <c r="FO2" s="1">
        <v>1.7584150274738101E-5</v>
      </c>
      <c r="FP2" s="1">
        <v>-1.08103615079095E-6</v>
      </c>
      <c r="FQ2" s="1">
        <v>6.2504939992628704E-6</v>
      </c>
      <c r="FR2" s="1">
        <v>7.33153015005382E-6</v>
      </c>
      <c r="FS2">
        <v>2.4923999999999999</v>
      </c>
      <c r="FT2">
        <v>0</v>
      </c>
      <c r="FU2">
        <v>0</v>
      </c>
      <c r="FV2">
        <v>0.52806774144035595</v>
      </c>
      <c r="FW2">
        <v>0.19999969625740299</v>
      </c>
      <c r="FX2">
        <v>0</v>
      </c>
      <c r="FY2">
        <v>0</v>
      </c>
      <c r="FZ2">
        <v>0.49329349075746498</v>
      </c>
      <c r="GA2">
        <v>0.17694582189626001</v>
      </c>
      <c r="GB2">
        <v>0</v>
      </c>
      <c r="GC2">
        <v>0</v>
      </c>
      <c r="GD2">
        <v>0</v>
      </c>
      <c r="GE2">
        <v>4.7549756188883503</v>
      </c>
      <c r="GF2" s="1">
        <v>2.2204460492503101E-16</v>
      </c>
      <c r="GG2" s="1">
        <v>2.2204460492503101E-16</v>
      </c>
      <c r="GH2">
        <v>0</v>
      </c>
      <c r="GI2">
        <v>0.83333333300000401</v>
      </c>
      <c r="GJ2">
        <v>0</v>
      </c>
      <c r="GK2" s="1">
        <v>6.9388939039072199E-18</v>
      </c>
      <c r="GL2" s="1">
        <v>4.4408920985006202E-16</v>
      </c>
      <c r="GM2" s="1">
        <v>3.5527136788005001E-15</v>
      </c>
      <c r="GN2">
        <v>0.416666666500001</v>
      </c>
      <c r="GO2" s="1">
        <v>2.2204460492503101E-16</v>
      </c>
      <c r="GP2" s="1">
        <v>1.7763568394002501E-15</v>
      </c>
      <c r="GQ2">
        <v>0</v>
      </c>
      <c r="GR2">
        <v>0</v>
      </c>
      <c r="GS2" s="1">
        <v>6.1865494788371195E-5</v>
      </c>
      <c r="GT2" s="1">
        <v>6.1865494788371195E-5</v>
      </c>
      <c r="GU2" s="1">
        <v>6.1865494788371195E-5</v>
      </c>
      <c r="GV2" s="1">
        <v>6.0130576621020201E-5</v>
      </c>
      <c r="GW2" s="1">
        <v>3.2290006815038899E-6</v>
      </c>
      <c r="GX2" s="1">
        <v>3.2290006815038899E-6</v>
      </c>
      <c r="GY2" s="1">
        <v>3.02322217704542E-6</v>
      </c>
      <c r="GZ2" s="1">
        <v>3.1026125557609402E-9</v>
      </c>
      <c r="HA2" s="1">
        <v>7.2224380920360398E-9</v>
      </c>
      <c r="HB2" s="1">
        <v>1.74182018536792E-6</v>
      </c>
      <c r="HC2">
        <v>1.31988268603829E-4</v>
      </c>
      <c r="HD2">
        <v>1.3024644841846101E-4</v>
      </c>
      <c r="HE2" s="1">
        <v>1.87692191149569E-6</v>
      </c>
      <c r="HF2" s="1">
        <v>1.48454068983156E-5</v>
      </c>
      <c r="HG2" s="1">
        <v>1.29684849868199E-5</v>
      </c>
      <c r="HH2">
        <v>0</v>
      </c>
      <c r="HI2">
        <v>0</v>
      </c>
      <c r="HJ2">
        <v>0</v>
      </c>
      <c r="HK2">
        <v>0</v>
      </c>
      <c r="HL2">
        <v>6.1183890038651896</v>
      </c>
      <c r="HM2" s="1">
        <v>2.2204460492503101E-16</v>
      </c>
      <c r="HN2" s="1">
        <v>2.2204460492503101E-16</v>
      </c>
      <c r="HO2">
        <v>0</v>
      </c>
      <c r="HP2">
        <v>5.4411800459000004</v>
      </c>
      <c r="HQ2">
        <v>0</v>
      </c>
      <c r="HR2" s="1">
        <v>6.9388939039072199E-18</v>
      </c>
      <c r="HS2" s="1">
        <v>4.4408920985006202E-16</v>
      </c>
      <c r="HT2" s="1">
        <v>3.5527136788005001E-15</v>
      </c>
      <c r="HU2">
        <v>0.41666655363792998</v>
      </c>
      <c r="HV2" s="1">
        <v>2.2204460492503101E-16</v>
      </c>
      <c r="HW2" s="1">
        <v>1.7763568394002501E-15</v>
      </c>
      <c r="HX2">
        <v>0</v>
      </c>
      <c r="HY2">
        <v>0</v>
      </c>
      <c r="HZ2" s="1">
        <v>6.1865494788371195E-5</v>
      </c>
      <c r="IA2" s="1">
        <v>6.1865494788371195E-5</v>
      </c>
      <c r="IB2" s="1">
        <v>6.1865494788371195E-5</v>
      </c>
      <c r="IC2" s="1">
        <v>6.0130576621020201E-5</v>
      </c>
      <c r="ID2" s="1">
        <v>3.2290006815038899E-6</v>
      </c>
      <c r="IE2" s="1">
        <v>3.2290006815038899E-6</v>
      </c>
      <c r="IF2" s="1">
        <v>3.02322217704542E-6</v>
      </c>
      <c r="IG2" s="1">
        <v>3.1026125557609402E-9</v>
      </c>
      <c r="IH2" s="1">
        <v>7.2224380920360398E-9</v>
      </c>
      <c r="II2">
        <v>3050</v>
      </c>
      <c r="IJ2">
        <v>2312</v>
      </c>
      <c r="IK2">
        <v>509</v>
      </c>
      <c r="IL2">
        <v>439</v>
      </c>
      <c r="IM2">
        <v>70</v>
      </c>
      <c r="IN2">
        <v>439</v>
      </c>
      <c r="IO2">
        <v>0</v>
      </c>
      <c r="IP2">
        <v>121</v>
      </c>
      <c r="IQ2">
        <v>479</v>
      </c>
      <c r="IR2">
        <v>2193</v>
      </c>
      <c r="IS2">
        <v>1435</v>
      </c>
      <c r="IT2">
        <v>322</v>
      </c>
      <c r="IU2">
        <v>201</v>
      </c>
      <c r="IV2">
        <v>857</v>
      </c>
      <c r="IW2">
        <v>84</v>
      </c>
      <c r="IX2">
        <v>0</v>
      </c>
      <c r="IY2">
        <v>0</v>
      </c>
      <c r="IZ2">
        <v>773</v>
      </c>
      <c r="JA2" s="1">
        <v>4.8137801513803397E-5</v>
      </c>
      <c r="JB2" s="1">
        <v>1.42889935044188E-5</v>
      </c>
      <c r="JC2" s="1">
        <v>4.6576173978518599E-5</v>
      </c>
      <c r="JD2" s="1">
        <v>4.8137801513803397E-5</v>
      </c>
      <c r="JE2" s="1">
        <v>9.8591288806293403E-6</v>
      </c>
      <c r="JF2" s="1">
        <v>1.42889935044188E-5</v>
      </c>
      <c r="JG2">
        <v>0</v>
      </c>
      <c r="JH2">
        <v>0</v>
      </c>
      <c r="JI2">
        <v>0</v>
      </c>
      <c r="JJ2">
        <v>0</v>
      </c>
      <c r="JK2">
        <v>0</v>
      </c>
      <c r="JL2">
        <v>0</v>
      </c>
      <c r="JM2">
        <v>3.1763715203730002E-3</v>
      </c>
      <c r="JN2">
        <v>3.1762205322089301E-3</v>
      </c>
      <c r="JO2">
        <v>3.7127039250609798E-4</v>
      </c>
      <c r="JP2">
        <v>3.6918049852947501E-4</v>
      </c>
      <c r="JQ2" s="1">
        <v>-1.5256028633455999E-5</v>
      </c>
      <c r="JR2">
        <v>1.3257457005974401E-4</v>
      </c>
      <c r="JS2">
        <v>1.478305986932E-4</v>
      </c>
      <c r="JT2" s="1">
        <v>7.9588576070474103E-7</v>
      </c>
      <c r="JU2" s="1">
        <v>2.1095900897578499E-5</v>
      </c>
      <c r="JV2" s="1">
        <v>2.0300015136873799E-5</v>
      </c>
      <c r="JW2">
        <v>2.4923999999999999</v>
      </c>
      <c r="JX2">
        <v>3777131.1327644601</v>
      </c>
      <c r="JY2">
        <v>7545198.36593909</v>
      </c>
      <c r="JZ2">
        <v>0</v>
      </c>
      <c r="KA2">
        <v>0</v>
      </c>
      <c r="KB2" t="s">
        <v>318</v>
      </c>
      <c r="KC2">
        <v>0</v>
      </c>
      <c r="KD2" t="s">
        <v>565</v>
      </c>
      <c r="KF2" t="s">
        <v>566</v>
      </c>
      <c r="KG2" t="s">
        <v>526</v>
      </c>
      <c r="KH2" t="s">
        <v>320</v>
      </c>
      <c r="KI2">
        <v>4</v>
      </c>
      <c r="KL2">
        <v>1</v>
      </c>
      <c r="KM2">
        <v>1</v>
      </c>
      <c r="KP2">
        <v>2</v>
      </c>
      <c r="KW2" t="s">
        <v>321</v>
      </c>
      <c r="LB2">
        <v>1</v>
      </c>
      <c r="LC2" t="s">
        <v>318</v>
      </c>
      <c r="LD2" t="s">
        <v>322</v>
      </c>
      <c r="LE2">
        <v>0</v>
      </c>
      <c r="LF2">
        <v>1</v>
      </c>
    </row>
    <row r="3" spans="1:318" x14ac:dyDescent="0.2">
      <c r="A3" t="s">
        <v>560</v>
      </c>
      <c r="B3" s="21" t="str">
        <f t="shared" si="0"/>
        <v>Gordian Knot, MoM</v>
      </c>
      <c r="C3" t="s">
        <v>316</v>
      </c>
      <c r="D3" t="s">
        <v>346</v>
      </c>
      <c r="E3">
        <v>44</v>
      </c>
      <c r="F3" s="21" t="str">
        <f t="shared" si="1"/>
        <v>C2FEN0231244</v>
      </c>
      <c r="G3" s="6">
        <v>6185958.3069292698</v>
      </c>
      <c r="H3" s="6">
        <v>5979268.4664271604</v>
      </c>
      <c r="I3" s="22">
        <f>IF(G3-_xlfn.XLOOKUP(D3&amp;E3,'Ch2'!G:G,'Ch2'!C:C)&lt;0,"",G3)</f>
        <v>6185958.3069292698</v>
      </c>
      <c r="J3" s="8">
        <v>44620.585388622683</v>
      </c>
      <c r="K3" s="6">
        <v>6185958.3069292698</v>
      </c>
      <c r="L3" s="21" t="s">
        <v>442</v>
      </c>
      <c r="M3">
        <v>1</v>
      </c>
      <c r="N3" t="s">
        <v>561</v>
      </c>
      <c r="O3" t="s">
        <v>562</v>
      </c>
      <c r="R3">
        <v>1800</v>
      </c>
      <c r="S3">
        <v>503</v>
      </c>
      <c r="U3">
        <v>0</v>
      </c>
      <c r="V3">
        <v>48.819640159606898</v>
      </c>
      <c r="W3">
        <v>0</v>
      </c>
      <c r="X3" t="s">
        <v>567</v>
      </c>
      <c r="AG3">
        <v>0</v>
      </c>
      <c r="AH3">
        <v>0</v>
      </c>
      <c r="AL3">
        <v>1</v>
      </c>
      <c r="AM3">
        <v>13</v>
      </c>
      <c r="AU3" s="35">
        <v>226</v>
      </c>
      <c r="AV3" t="b">
        <v>1</v>
      </c>
      <c r="AW3">
        <v>0</v>
      </c>
      <c r="AY3">
        <v>6185958.3069292698</v>
      </c>
      <c r="BA3">
        <v>6185958.3069292698</v>
      </c>
      <c r="BB3">
        <v>0</v>
      </c>
      <c r="BC3">
        <v>52.535974080256402</v>
      </c>
      <c r="BD3">
        <v>6200158.6407424398</v>
      </c>
      <c r="BE3">
        <v>14147.693569377599</v>
      </c>
      <c r="BF3">
        <v>1.13502473214148E-4</v>
      </c>
      <c r="BG3">
        <v>0.104156213398144</v>
      </c>
      <c r="BH3">
        <v>0</v>
      </c>
      <c r="BI3" s="35">
        <v>153</v>
      </c>
      <c r="BJ3">
        <v>248</v>
      </c>
      <c r="BK3">
        <v>73</v>
      </c>
      <c r="BL3">
        <v>231</v>
      </c>
      <c r="BM3">
        <v>0</v>
      </c>
      <c r="BN3">
        <v>9</v>
      </c>
      <c r="BO3">
        <v>0</v>
      </c>
      <c r="BP3">
        <v>2183</v>
      </c>
      <c r="BQ3">
        <v>0</v>
      </c>
      <c r="BR3">
        <v>0</v>
      </c>
      <c r="BS3">
        <v>0</v>
      </c>
      <c r="BT3">
        <v>857</v>
      </c>
      <c r="BU3">
        <v>0</v>
      </c>
      <c r="BV3">
        <v>84496</v>
      </c>
      <c r="BW3">
        <v>0</v>
      </c>
      <c r="BX3">
        <v>156377</v>
      </c>
      <c r="BY3">
        <v>0</v>
      </c>
      <c r="BZ3">
        <v>4527</v>
      </c>
      <c r="CA3">
        <v>0</v>
      </c>
      <c r="CB3">
        <v>1097610</v>
      </c>
      <c r="CC3">
        <v>0</v>
      </c>
      <c r="CD3">
        <v>0</v>
      </c>
      <c r="CE3">
        <v>0</v>
      </c>
      <c r="CF3">
        <v>431071</v>
      </c>
      <c r="CG3">
        <v>226</v>
      </c>
      <c r="CH3">
        <v>0</v>
      </c>
      <c r="CI3">
        <v>0</v>
      </c>
      <c r="CJ3">
        <v>0</v>
      </c>
      <c r="CK3">
        <v>0</v>
      </c>
      <c r="CL3">
        <v>0</v>
      </c>
      <c r="CM3">
        <v>226</v>
      </c>
      <c r="CN3">
        <v>0</v>
      </c>
      <c r="CO3" t="s">
        <v>568</v>
      </c>
      <c r="CP3">
        <v>6147581.9513582503</v>
      </c>
      <c r="CQ3">
        <v>3088686.4070391199</v>
      </c>
      <c r="CR3">
        <v>3097271.8998901499</v>
      </c>
      <c r="CS3">
        <v>0</v>
      </c>
      <c r="CT3">
        <v>0</v>
      </c>
      <c r="CU3">
        <v>4.1371651495507198</v>
      </c>
      <c r="CV3">
        <v>48.398808930705698</v>
      </c>
      <c r="CW3">
        <v>1.2525227831225401</v>
      </c>
      <c r="CX3">
        <v>4.5002870727505799</v>
      </c>
      <c r="CY3">
        <v>5.7528098558731298</v>
      </c>
      <c r="CZ3">
        <v>2.88464236642817</v>
      </c>
      <c r="DA3">
        <v>43.898521857955103</v>
      </c>
      <c r="DB3">
        <v>46.783164224383299</v>
      </c>
      <c r="DC3">
        <v>3095892.7210470801</v>
      </c>
      <c r="DD3">
        <v>3104265.9196953499</v>
      </c>
      <c r="DE3">
        <v>7202.0726029524003</v>
      </c>
      <c r="DF3">
        <v>6945.6209664252101</v>
      </c>
      <c r="DG3">
        <v>5812.9059363894003</v>
      </c>
      <c r="DH3">
        <v>6686.5470765354703</v>
      </c>
      <c r="DI3">
        <v>12499.4530129248</v>
      </c>
      <c r="DJ3">
        <v>259.16666656299998</v>
      </c>
      <c r="DK3">
        <v>259.07388988974299</v>
      </c>
      <c r="DL3">
        <v>518.24055645274302</v>
      </c>
      <c r="DM3">
        <v>765</v>
      </c>
      <c r="DN3">
        <v>0</v>
      </c>
      <c r="DO3">
        <v>765</v>
      </c>
      <c r="DP3">
        <v>365</v>
      </c>
      <c r="DQ3">
        <v>0</v>
      </c>
      <c r="DR3">
        <v>365</v>
      </c>
      <c r="DS3" s="1">
        <v>9.2148455588395906E-5</v>
      </c>
      <c r="DT3" s="1">
        <v>2.1354017625752301E-5</v>
      </c>
      <c r="DU3">
        <v>1.13502473214148E-4</v>
      </c>
      <c r="DV3" s="1">
        <v>9.2148455588395906E-5</v>
      </c>
      <c r="DW3" s="1">
        <v>2.1354017625752301E-5</v>
      </c>
      <c r="DX3">
        <v>0</v>
      </c>
      <c r="DY3">
        <v>0</v>
      </c>
      <c r="DZ3">
        <v>0</v>
      </c>
      <c r="EA3">
        <v>0.104147719327711</v>
      </c>
      <c r="EB3" s="1">
        <v>8.4940704332172406E-6</v>
      </c>
      <c r="EC3">
        <v>0.104147719327711</v>
      </c>
      <c r="ED3" s="1">
        <v>8.4940704332172406E-6</v>
      </c>
      <c r="EE3">
        <v>0.104156213398144</v>
      </c>
      <c r="EF3">
        <v>0</v>
      </c>
      <c r="EG3">
        <v>0</v>
      </c>
      <c r="EH3">
        <v>0</v>
      </c>
      <c r="EI3">
        <v>0</v>
      </c>
      <c r="EJ3">
        <v>0</v>
      </c>
      <c r="EK3">
        <v>0.53951354240327098</v>
      </c>
      <c r="EL3">
        <v>0.16691679357491901</v>
      </c>
      <c r="EM3">
        <v>0</v>
      </c>
      <c r="EN3">
        <v>0</v>
      </c>
      <c r="EO3">
        <v>0</v>
      </c>
      <c r="EP3">
        <v>5.6680496456018696</v>
      </c>
      <c r="EQ3">
        <v>0</v>
      </c>
      <c r="ER3">
        <v>0</v>
      </c>
      <c r="ES3">
        <v>0</v>
      </c>
      <c r="ET3">
        <v>5.0735299836000003</v>
      </c>
      <c r="EU3">
        <v>0</v>
      </c>
      <c r="EV3">
        <v>0</v>
      </c>
      <c r="EW3" s="1">
        <v>8.8817841970012504E-16</v>
      </c>
      <c r="EX3">
        <v>0</v>
      </c>
      <c r="EY3">
        <v>0.416666666500002</v>
      </c>
      <c r="EZ3">
        <v>0</v>
      </c>
      <c r="FA3" s="1">
        <v>3.5527136788005001E-15</v>
      </c>
      <c r="FB3">
        <v>0</v>
      </c>
      <c r="FC3">
        <v>0</v>
      </c>
      <c r="FD3" s="1">
        <v>2.3847226255091498E-6</v>
      </c>
      <c r="FE3" s="1">
        <v>2.3847226255091498E-6</v>
      </c>
      <c r="FF3" s="1">
        <v>5.9861193488219806E-8</v>
      </c>
      <c r="FG3" s="1">
        <v>2.3847226255091498E-6</v>
      </c>
      <c r="FH3" s="1">
        <v>6.4568100288653298E-7</v>
      </c>
      <c r="FI3" s="1">
        <v>6.15866317665858E-7</v>
      </c>
      <c r="FJ3" s="1">
        <v>6.4568100288653298E-7</v>
      </c>
      <c r="FK3" s="1">
        <v>2.2115629350061201E-7</v>
      </c>
      <c r="FL3">
        <v>2.4991206531710299E-4</v>
      </c>
      <c r="FM3" s="1">
        <v>-3.3973257173111503E-5</v>
      </c>
      <c r="FN3" s="1">
        <v>3.2122561893642802E-7</v>
      </c>
      <c r="FO3" s="1">
        <v>3.4294482792047897E-5</v>
      </c>
      <c r="FP3" s="1">
        <v>-1.81560166280838E-6</v>
      </c>
      <c r="FQ3" s="1">
        <v>6.6073358703371396E-6</v>
      </c>
      <c r="FR3" s="1">
        <v>8.4229375331455202E-6</v>
      </c>
      <c r="FS3">
        <v>3.6738</v>
      </c>
      <c r="FT3">
        <v>0</v>
      </c>
      <c r="FU3">
        <v>0</v>
      </c>
      <c r="FV3">
        <v>0.53951354240327098</v>
      </c>
      <c r="FW3">
        <v>0.16691679357491901</v>
      </c>
      <c r="FX3">
        <v>0</v>
      </c>
      <c r="FY3">
        <v>0</v>
      </c>
      <c r="FZ3">
        <v>0.58659001648016496</v>
      </c>
      <c r="GA3">
        <v>0.19961632364667101</v>
      </c>
      <c r="GB3">
        <v>0</v>
      </c>
      <c r="GC3">
        <v>0</v>
      </c>
      <c r="GD3">
        <v>0</v>
      </c>
      <c r="GE3">
        <v>4.3319503406981203</v>
      </c>
      <c r="GF3" s="1">
        <v>2.2204460492503101E-16</v>
      </c>
      <c r="GG3" s="1">
        <v>2.2204460492503101E-16</v>
      </c>
      <c r="GH3">
        <v>0</v>
      </c>
      <c r="GI3">
        <v>0.83333333300000201</v>
      </c>
      <c r="GJ3">
        <v>0</v>
      </c>
      <c r="GK3" s="1">
        <v>2.7755575615628901E-17</v>
      </c>
      <c r="GL3">
        <v>0</v>
      </c>
      <c r="GM3" s="1">
        <v>1.7763568394002501E-15</v>
      </c>
      <c r="GN3">
        <v>0.416666666500001</v>
      </c>
      <c r="GO3" s="1">
        <v>1.11022302462515E-16</v>
      </c>
      <c r="GP3" s="1">
        <v>1.7763568394002501E-15</v>
      </c>
      <c r="GQ3">
        <v>0</v>
      </c>
      <c r="GR3">
        <v>0</v>
      </c>
      <c r="GS3" s="1">
        <v>6.3317729296130597E-5</v>
      </c>
      <c r="GT3" s="1">
        <v>6.3317729296130597E-5</v>
      </c>
      <c r="GU3" s="1">
        <v>6.3317729296130597E-5</v>
      </c>
      <c r="GV3" s="1">
        <v>6.1061548656482501E-5</v>
      </c>
      <c r="GW3" s="1">
        <v>5.5955125489726101E-6</v>
      </c>
      <c r="GX3" s="1">
        <v>5.5955125489726101E-6</v>
      </c>
      <c r="GY3" s="1">
        <v>4.84019650204281E-6</v>
      </c>
      <c r="GZ3" s="1">
        <v>2.5778570088119601E-5</v>
      </c>
      <c r="HA3" s="1">
        <v>7.2297079989347399E-9</v>
      </c>
      <c r="HB3" s="1">
        <v>1.77947676828987E-6</v>
      </c>
      <c r="HC3">
        <v>2.64280869637232E-4</v>
      </c>
      <c r="HD3">
        <v>2.6250139286894202E-4</v>
      </c>
      <c r="HE3" s="1">
        <v>2.2025098064199499E-6</v>
      </c>
      <c r="HF3" s="1">
        <v>2.8102977350514101E-5</v>
      </c>
      <c r="HG3" s="1">
        <v>2.5900467544094199E-5</v>
      </c>
      <c r="HH3">
        <v>0</v>
      </c>
      <c r="HI3">
        <v>0</v>
      </c>
      <c r="HJ3">
        <v>0</v>
      </c>
      <c r="HK3">
        <v>0</v>
      </c>
      <c r="HL3">
        <v>5.6680496456018696</v>
      </c>
      <c r="HM3" s="1">
        <v>2.2204460492503101E-16</v>
      </c>
      <c r="HN3" s="1">
        <v>2.2204460492503101E-16</v>
      </c>
      <c r="HO3">
        <v>0</v>
      </c>
      <c r="HP3">
        <v>5.0735299836000003</v>
      </c>
      <c r="HQ3">
        <v>0</v>
      </c>
      <c r="HR3" s="1">
        <v>2.7755575615628901E-17</v>
      </c>
      <c r="HS3" s="1">
        <v>8.8817841970012504E-16</v>
      </c>
      <c r="HT3" s="1">
        <v>1.7763568394002501E-15</v>
      </c>
      <c r="HU3">
        <v>0.416666666500002</v>
      </c>
      <c r="HV3" s="1">
        <v>1.11022302462515E-16</v>
      </c>
      <c r="HW3" s="1">
        <v>3.5527136788005001E-15</v>
      </c>
      <c r="HX3">
        <v>0</v>
      </c>
      <c r="HY3">
        <v>0</v>
      </c>
      <c r="HZ3" s="1">
        <v>6.3317729296130597E-5</v>
      </c>
      <c r="IA3" s="1">
        <v>6.3317729296130597E-5</v>
      </c>
      <c r="IB3" s="1">
        <v>6.3317729296130597E-5</v>
      </c>
      <c r="IC3" s="1">
        <v>6.1061548656482501E-5</v>
      </c>
      <c r="ID3" s="1">
        <v>5.5955125489726101E-6</v>
      </c>
      <c r="IE3" s="1">
        <v>5.5955125489726101E-6</v>
      </c>
      <c r="IF3" s="1">
        <v>4.84019650204281E-6</v>
      </c>
      <c r="IG3" s="1">
        <v>2.5778570088119601E-5</v>
      </c>
      <c r="IH3">
        <v>2.4991206531710299E-4</v>
      </c>
      <c r="II3">
        <v>3049</v>
      </c>
      <c r="IJ3">
        <v>2312</v>
      </c>
      <c r="IK3">
        <v>503</v>
      </c>
      <c r="IL3">
        <v>439</v>
      </c>
      <c r="IM3">
        <v>64</v>
      </c>
      <c r="IN3">
        <v>439</v>
      </c>
      <c r="IO3">
        <v>0</v>
      </c>
      <c r="IP3">
        <v>121</v>
      </c>
      <c r="IQ3">
        <v>479</v>
      </c>
      <c r="IR3">
        <v>2192</v>
      </c>
      <c r="IS3">
        <v>1435</v>
      </c>
      <c r="IT3">
        <v>322</v>
      </c>
      <c r="IU3">
        <v>201</v>
      </c>
      <c r="IV3">
        <v>857</v>
      </c>
      <c r="IW3">
        <v>84</v>
      </c>
      <c r="IX3">
        <v>0</v>
      </c>
      <c r="IY3">
        <v>0</v>
      </c>
      <c r="IZ3">
        <v>773</v>
      </c>
      <c r="JA3" s="1">
        <v>7.1709149871423906E-5</v>
      </c>
      <c r="JB3" s="1">
        <v>1.6651858775307201E-5</v>
      </c>
      <c r="JC3" s="1">
        <v>7.1709149871423906E-5</v>
      </c>
      <c r="JD3" s="1">
        <v>6.03261835756541E-5</v>
      </c>
      <c r="JE3" s="1">
        <v>1.6651858775307201E-5</v>
      </c>
      <c r="JF3" s="1">
        <v>1.1032408937960901E-5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3.5788255878446101E-3</v>
      </c>
      <c r="JN3">
        <v>3.57861023998521E-3</v>
      </c>
      <c r="JO3">
        <v>4.5113560951381802E-4</v>
      </c>
      <c r="JP3">
        <v>4.4944571977774601E-4</v>
      </c>
      <c r="JQ3" s="1">
        <v>-3.2193780404821598E-5</v>
      </c>
      <c r="JR3">
        <v>2.6460209525616798E-4</v>
      </c>
      <c r="JS3">
        <v>2.9679587566098999E-4</v>
      </c>
      <c r="JT3" s="1">
        <v>3.8690814361157298E-7</v>
      </c>
      <c r="JU3" s="1">
        <v>3.4710313220851299E-5</v>
      </c>
      <c r="JV3" s="1">
        <v>3.4323405077239699E-5</v>
      </c>
      <c r="JW3">
        <v>3.6738</v>
      </c>
      <c r="JX3">
        <v>3096926.43029417</v>
      </c>
      <c r="JY3">
        <v>6185612.8373332899</v>
      </c>
      <c r="JZ3">
        <v>0</v>
      </c>
      <c r="KA3">
        <v>0</v>
      </c>
      <c r="KB3" t="s">
        <v>318</v>
      </c>
      <c r="KC3">
        <v>0</v>
      </c>
      <c r="KD3" t="s">
        <v>569</v>
      </c>
      <c r="KF3" t="s">
        <v>570</v>
      </c>
      <c r="KG3" t="s">
        <v>526</v>
      </c>
      <c r="KH3" t="s">
        <v>320</v>
      </c>
      <c r="KI3">
        <v>4</v>
      </c>
      <c r="KL3">
        <v>1</v>
      </c>
      <c r="KM3">
        <v>1</v>
      </c>
      <c r="KP3">
        <v>2</v>
      </c>
      <c r="KW3" t="s">
        <v>321</v>
      </c>
      <c r="LB3">
        <v>1</v>
      </c>
      <c r="LC3" t="s">
        <v>318</v>
      </c>
      <c r="LD3" t="s">
        <v>322</v>
      </c>
      <c r="LE3">
        <v>0</v>
      </c>
      <c r="LF3">
        <v>1</v>
      </c>
    </row>
    <row r="4" spans="1:318" x14ac:dyDescent="0.2">
      <c r="A4" t="s">
        <v>560</v>
      </c>
      <c r="B4" s="21" t="str">
        <f t="shared" si="0"/>
        <v>Gordian Knot, MoM</v>
      </c>
      <c r="C4" t="s">
        <v>316</v>
      </c>
      <c r="D4" t="s">
        <v>346</v>
      </c>
      <c r="E4">
        <v>21</v>
      </c>
      <c r="F4" s="21" t="str">
        <f t="shared" si="1"/>
        <v>C2FEN0231221</v>
      </c>
      <c r="G4" s="6">
        <v>4720131.9212760897</v>
      </c>
      <c r="H4" s="6">
        <v>4517097.92522485</v>
      </c>
      <c r="I4" s="22">
        <f>IF(G4-_xlfn.XLOOKUP(D4&amp;E4,'Ch2'!G:G,'Ch2'!C:C)&lt;0,"",G4)</f>
        <v>4720131.9212760897</v>
      </c>
      <c r="J4" s="8">
        <v>44620.570142800927</v>
      </c>
      <c r="K4" s="6">
        <v>4720131.9212760897</v>
      </c>
      <c r="L4" s="21" t="s">
        <v>442</v>
      </c>
      <c r="M4">
        <v>1</v>
      </c>
      <c r="N4" t="s">
        <v>561</v>
      </c>
      <c r="O4" t="s">
        <v>562</v>
      </c>
      <c r="R4">
        <v>1800</v>
      </c>
      <c r="S4">
        <v>492</v>
      </c>
      <c r="U4">
        <v>0</v>
      </c>
      <c r="V4">
        <v>60.9119293689727</v>
      </c>
      <c r="W4">
        <v>0</v>
      </c>
      <c r="X4" t="s">
        <v>571</v>
      </c>
      <c r="AG4">
        <v>0</v>
      </c>
      <c r="AH4">
        <v>0</v>
      </c>
      <c r="AL4">
        <v>1</v>
      </c>
      <c r="AM4">
        <v>10</v>
      </c>
      <c r="AU4" s="35">
        <v>240</v>
      </c>
      <c r="AV4" t="b">
        <v>1</v>
      </c>
      <c r="AW4">
        <v>0</v>
      </c>
      <c r="AY4">
        <v>4720131.9212760897</v>
      </c>
      <c r="BA4">
        <v>4720131.9212760897</v>
      </c>
      <c r="BB4">
        <v>0</v>
      </c>
      <c r="BC4">
        <v>35.703583474969399</v>
      </c>
      <c r="BD4">
        <v>4732342.02557714</v>
      </c>
      <c r="BE4">
        <v>12174.2107791568</v>
      </c>
      <c r="BF4">
        <v>0.18711274935522201</v>
      </c>
      <c r="BG4">
        <v>2.8256661836379999E-3</v>
      </c>
      <c r="BH4">
        <v>0</v>
      </c>
      <c r="BI4" s="35">
        <v>168</v>
      </c>
      <c r="BJ4">
        <v>270</v>
      </c>
      <c r="BK4">
        <v>72</v>
      </c>
      <c r="BL4">
        <v>209</v>
      </c>
      <c r="BM4">
        <v>0</v>
      </c>
      <c r="BN4">
        <v>15</v>
      </c>
      <c r="BO4">
        <v>0</v>
      </c>
      <c r="BP4">
        <v>2173</v>
      </c>
      <c r="BQ4">
        <v>0</v>
      </c>
      <c r="BR4">
        <v>0</v>
      </c>
      <c r="BS4">
        <v>0</v>
      </c>
      <c r="BT4">
        <v>857</v>
      </c>
      <c r="BU4">
        <v>0</v>
      </c>
      <c r="BV4">
        <v>85599</v>
      </c>
      <c r="BW4">
        <v>0</v>
      </c>
      <c r="BX4">
        <v>150016</v>
      </c>
      <c r="BY4">
        <v>0</v>
      </c>
      <c r="BZ4">
        <v>7380</v>
      </c>
      <c r="CA4">
        <v>0</v>
      </c>
      <c r="CB4">
        <v>1068677</v>
      </c>
      <c r="CC4">
        <v>0</v>
      </c>
      <c r="CD4">
        <v>0</v>
      </c>
      <c r="CE4">
        <v>0</v>
      </c>
      <c r="CF4">
        <v>421644</v>
      </c>
      <c r="CG4">
        <v>240</v>
      </c>
      <c r="CH4">
        <v>0</v>
      </c>
      <c r="CI4">
        <v>0</v>
      </c>
      <c r="CJ4">
        <v>0</v>
      </c>
      <c r="CK4">
        <v>0</v>
      </c>
      <c r="CL4">
        <v>0</v>
      </c>
      <c r="CM4">
        <v>240</v>
      </c>
      <c r="CN4">
        <v>0</v>
      </c>
      <c r="CO4" t="s">
        <v>572</v>
      </c>
      <c r="CP4">
        <v>4700336.7858518204</v>
      </c>
      <c r="CQ4">
        <v>2355657.39498292</v>
      </c>
      <c r="CR4">
        <v>2364474.5262931702</v>
      </c>
      <c r="CS4">
        <v>0</v>
      </c>
      <c r="CT4">
        <v>0</v>
      </c>
      <c r="CU4">
        <v>2.8048253866387398</v>
      </c>
      <c r="CV4">
        <v>32.898758088330702</v>
      </c>
      <c r="CW4">
        <v>1.3842737869467601</v>
      </c>
      <c r="CX4">
        <v>2.8350034369850401</v>
      </c>
      <c r="CY4">
        <v>4.2192772239318002</v>
      </c>
      <c r="CZ4">
        <v>1.42055159969197</v>
      </c>
      <c r="DA4">
        <v>30.063754651345601</v>
      </c>
      <c r="DB4">
        <v>31.484306251037601</v>
      </c>
      <c r="DC4">
        <v>2361931.9627703899</v>
      </c>
      <c r="DD4">
        <v>2370410.0628067399</v>
      </c>
      <c r="DE4">
        <v>6271.7629620881798</v>
      </c>
      <c r="DF4">
        <v>5902.4478170686898</v>
      </c>
      <c r="DG4">
        <v>4817.5962955231798</v>
      </c>
      <c r="DH4">
        <v>5648.3556762489197</v>
      </c>
      <c r="DI4">
        <v>10465.9519717721</v>
      </c>
      <c r="DJ4">
        <v>254.16666656500001</v>
      </c>
      <c r="DK4">
        <v>254.092140819772</v>
      </c>
      <c r="DL4">
        <v>508.25880738477201</v>
      </c>
      <c r="DM4">
        <v>840</v>
      </c>
      <c r="DN4">
        <v>0</v>
      </c>
      <c r="DO4">
        <v>840</v>
      </c>
      <c r="DP4">
        <v>360</v>
      </c>
      <c r="DQ4">
        <v>0</v>
      </c>
      <c r="DR4">
        <v>360</v>
      </c>
      <c r="DS4">
        <v>0</v>
      </c>
      <c r="DT4">
        <v>0.18711274935522201</v>
      </c>
      <c r="DU4">
        <v>0.18711274935522201</v>
      </c>
      <c r="DV4">
        <v>0</v>
      </c>
      <c r="DW4">
        <v>0.18711274935522201</v>
      </c>
      <c r="DX4">
        <v>0</v>
      </c>
      <c r="DY4">
        <v>0</v>
      </c>
      <c r="DZ4">
        <v>0</v>
      </c>
      <c r="EA4">
        <v>0</v>
      </c>
      <c r="EB4">
        <v>2.8256661836379999E-3</v>
      </c>
      <c r="EC4">
        <v>0</v>
      </c>
      <c r="ED4">
        <v>2.8256661836379999E-3</v>
      </c>
      <c r="EE4">
        <v>2.8256661836379999E-3</v>
      </c>
      <c r="EF4">
        <v>0</v>
      </c>
      <c r="EG4">
        <v>0</v>
      </c>
      <c r="EH4">
        <v>0</v>
      </c>
      <c r="EI4">
        <v>0</v>
      </c>
      <c r="EJ4">
        <v>0</v>
      </c>
      <c r="EK4">
        <v>0.52994632011328302</v>
      </c>
      <c r="EL4">
        <v>0.19997504884435299</v>
      </c>
      <c r="EM4">
        <v>0</v>
      </c>
      <c r="EN4">
        <v>0</v>
      </c>
      <c r="EO4">
        <v>0</v>
      </c>
      <c r="EP4">
        <v>5.6350486729905196</v>
      </c>
      <c r="EQ4">
        <v>0</v>
      </c>
      <c r="ER4">
        <v>0</v>
      </c>
      <c r="ES4">
        <v>0</v>
      </c>
      <c r="ET4">
        <v>5.4411800447999896</v>
      </c>
      <c r="EU4">
        <v>0</v>
      </c>
      <c r="EV4">
        <v>0</v>
      </c>
      <c r="EW4">
        <v>0</v>
      </c>
      <c r="EX4">
        <v>0</v>
      </c>
      <c r="EY4">
        <v>0.41666627555313301</v>
      </c>
      <c r="EZ4">
        <v>0</v>
      </c>
      <c r="FA4">
        <v>0</v>
      </c>
      <c r="FB4">
        <v>0</v>
      </c>
      <c r="FC4">
        <v>0</v>
      </c>
      <c r="FD4" s="1">
        <v>1.88715963234109E-6</v>
      </c>
      <c r="FE4" s="1">
        <v>1.88715963234109E-6</v>
      </c>
      <c r="FF4" s="1">
        <v>8.3087636770784404E-8</v>
      </c>
      <c r="FG4" s="1">
        <v>1.88715963234109E-6</v>
      </c>
      <c r="FH4" s="1">
        <v>1.17954972639333E-6</v>
      </c>
      <c r="FI4" s="1">
        <v>1.03296590141244E-6</v>
      </c>
      <c r="FJ4" s="1">
        <v>1.17954972639333E-6</v>
      </c>
      <c r="FK4">
        <v>0</v>
      </c>
      <c r="FL4">
        <v>0</v>
      </c>
      <c r="FM4" s="1">
        <v>-1.5853499080164401E-5</v>
      </c>
      <c r="FN4" s="1">
        <v>5.9656006147894197E-7</v>
      </c>
      <c r="FO4" s="1">
        <v>1.6450059141643399E-5</v>
      </c>
      <c r="FP4" s="1">
        <v>-1.15011820420209E-6</v>
      </c>
      <c r="FQ4" s="1">
        <v>7.7305836229018108E-6</v>
      </c>
      <c r="FR4" s="1">
        <v>8.8807018271039008E-6</v>
      </c>
      <c r="FS4">
        <v>3.1154999999999999</v>
      </c>
      <c r="FT4">
        <v>0</v>
      </c>
      <c r="FU4">
        <v>0</v>
      </c>
      <c r="FV4">
        <v>0.52994632011328302</v>
      </c>
      <c r="FW4">
        <v>0.19997504884435299</v>
      </c>
      <c r="FX4">
        <v>0</v>
      </c>
      <c r="FY4">
        <v>0</v>
      </c>
      <c r="FZ4">
        <v>0.60770802028327098</v>
      </c>
      <c r="GA4">
        <v>0.19998340151077701</v>
      </c>
      <c r="GB4">
        <v>0</v>
      </c>
      <c r="GC4">
        <v>0</v>
      </c>
      <c r="GD4">
        <v>0</v>
      </c>
      <c r="GE4">
        <v>6.3679482914090704</v>
      </c>
      <c r="GF4" s="1">
        <v>2.2204460492503101E-16</v>
      </c>
      <c r="GG4" s="1">
        <v>2.2204460492503101E-16</v>
      </c>
      <c r="GH4">
        <v>0</v>
      </c>
      <c r="GI4">
        <v>0.83333333300000201</v>
      </c>
      <c r="GJ4">
        <v>0</v>
      </c>
      <c r="GK4" s="1">
        <v>2.7755575615628901E-17</v>
      </c>
      <c r="GL4" s="1">
        <v>8.8817841970012504E-16</v>
      </c>
      <c r="GM4" s="1">
        <v>1.7763568394002501E-15</v>
      </c>
      <c r="GN4">
        <v>0.416666666500002</v>
      </c>
      <c r="GO4" s="1">
        <v>1.11022302462515E-16</v>
      </c>
      <c r="GP4" s="1">
        <v>3.5527136788005001E-15</v>
      </c>
      <c r="GQ4">
        <v>0</v>
      </c>
      <c r="GR4">
        <v>0</v>
      </c>
      <c r="GS4" s="1">
        <v>6.3349508007348704E-5</v>
      </c>
      <c r="GT4" s="1">
        <v>6.3349508007348704E-5</v>
      </c>
      <c r="GU4" s="1">
        <v>6.3349508007348704E-5</v>
      </c>
      <c r="GV4" s="1">
        <v>6.0202207018189501E-5</v>
      </c>
      <c r="GW4" s="1">
        <v>3.4904655556999799E-6</v>
      </c>
      <c r="GX4" s="1">
        <v>3.4904655556999799E-6</v>
      </c>
      <c r="GY4" s="1">
        <v>3.0228919711827699E-6</v>
      </c>
      <c r="GZ4">
        <v>4.4998527049122601E-4</v>
      </c>
      <c r="HA4">
        <v>6.6608314585514495E-4</v>
      </c>
      <c r="HB4" s="1">
        <v>1.7414402388641401E-6</v>
      </c>
      <c r="HC4">
        <v>1.8125324809965899E-4</v>
      </c>
      <c r="HD4">
        <v>1.7951180786079501E-4</v>
      </c>
      <c r="HE4" s="1">
        <v>1.9911661887368402E-6</v>
      </c>
      <c r="HF4" s="1">
        <v>1.8005603723082599E-5</v>
      </c>
      <c r="HG4" s="1">
        <v>1.60144375343458E-5</v>
      </c>
      <c r="HH4">
        <v>0</v>
      </c>
      <c r="HI4">
        <v>0</v>
      </c>
      <c r="HJ4">
        <v>0</v>
      </c>
      <c r="HK4">
        <v>0</v>
      </c>
      <c r="HL4">
        <v>5.6350486729905196</v>
      </c>
      <c r="HM4" s="1">
        <v>2.2204460492503101E-16</v>
      </c>
      <c r="HN4" s="1">
        <v>2.2204460492503101E-16</v>
      </c>
      <c r="HO4">
        <v>0</v>
      </c>
      <c r="HP4">
        <v>5.4411800447999896</v>
      </c>
      <c r="HQ4">
        <v>0</v>
      </c>
      <c r="HR4" s="1">
        <v>2.7755575615628901E-17</v>
      </c>
      <c r="HS4" s="1">
        <v>8.8817841970012504E-16</v>
      </c>
      <c r="HT4" s="1">
        <v>1.7763568394002501E-15</v>
      </c>
      <c r="HU4">
        <v>0.41666627555313301</v>
      </c>
      <c r="HV4" s="1">
        <v>1.11022302462515E-16</v>
      </c>
      <c r="HW4" s="1">
        <v>3.5527136788005001E-15</v>
      </c>
      <c r="HX4">
        <v>0</v>
      </c>
      <c r="HY4">
        <v>0</v>
      </c>
      <c r="HZ4" s="1">
        <v>6.3349508007348704E-5</v>
      </c>
      <c r="IA4" s="1">
        <v>6.3349508007348704E-5</v>
      </c>
      <c r="IB4" s="1">
        <v>6.3349508007348704E-5</v>
      </c>
      <c r="IC4" s="1">
        <v>6.0202207018189501E-5</v>
      </c>
      <c r="ID4" s="1">
        <v>3.4904655556999799E-6</v>
      </c>
      <c r="IE4" s="1">
        <v>3.4904655556999799E-6</v>
      </c>
      <c r="IF4" s="1">
        <v>3.0228919711827699E-6</v>
      </c>
      <c r="IG4">
        <v>4.4998527049122601E-4</v>
      </c>
      <c r="IH4">
        <v>6.6608314585514495E-4</v>
      </c>
      <c r="II4">
        <v>3045</v>
      </c>
      <c r="IJ4">
        <v>2312</v>
      </c>
      <c r="IK4">
        <v>492</v>
      </c>
      <c r="IL4">
        <v>439</v>
      </c>
      <c r="IM4">
        <v>53</v>
      </c>
      <c r="IN4">
        <v>439</v>
      </c>
      <c r="IO4">
        <v>0</v>
      </c>
      <c r="IP4">
        <v>121</v>
      </c>
      <c r="IQ4">
        <v>479</v>
      </c>
      <c r="IR4">
        <v>2188</v>
      </c>
      <c r="IS4">
        <v>1435</v>
      </c>
      <c r="IT4">
        <v>322</v>
      </c>
      <c r="IU4">
        <v>201</v>
      </c>
      <c r="IV4">
        <v>857</v>
      </c>
      <c r="IW4">
        <v>84</v>
      </c>
      <c r="IX4">
        <v>0</v>
      </c>
      <c r="IY4">
        <v>0</v>
      </c>
      <c r="IZ4">
        <v>773</v>
      </c>
      <c r="JA4" s="1">
        <v>9.1053675708607703E-5</v>
      </c>
      <c r="JB4" s="1">
        <v>1.0386237316681301E-5</v>
      </c>
      <c r="JC4" s="1">
        <v>9.1053675708607703E-5</v>
      </c>
      <c r="JD4" s="1">
        <v>6.8166174025385801E-5</v>
      </c>
      <c r="JE4" s="1">
        <v>9.1513729252312697E-6</v>
      </c>
      <c r="JF4" s="1">
        <v>1.0386237316681301E-5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3.5301029982059699E-3</v>
      </c>
      <c r="JN4">
        <v>3.5299418143395298E-3</v>
      </c>
      <c r="JO4">
        <v>4.1499128549649599E-4</v>
      </c>
      <c r="JP4">
        <v>4.1358375235491998E-4</v>
      </c>
      <c r="JQ4" s="1">
        <v>-1.4112058841300299E-5</v>
      </c>
      <c r="JR4">
        <v>1.8184980816113801E-4</v>
      </c>
      <c r="JS4">
        <v>1.95961867002438E-4</v>
      </c>
      <c r="JT4" s="1">
        <v>8.4104798453475199E-7</v>
      </c>
      <c r="JU4" s="1">
        <v>2.5736187345984401E-5</v>
      </c>
      <c r="JV4" s="1">
        <v>2.4895139361449699E-5</v>
      </c>
      <c r="JW4">
        <v>3.1154999999999999</v>
      </c>
      <c r="JX4">
        <v>2364201.9208537498</v>
      </c>
      <c r="JY4">
        <v>4719859.3158366699</v>
      </c>
      <c r="JZ4">
        <v>0</v>
      </c>
      <c r="KA4">
        <v>0</v>
      </c>
      <c r="KB4" t="s">
        <v>318</v>
      </c>
      <c r="KC4">
        <v>0</v>
      </c>
      <c r="KD4" t="s">
        <v>573</v>
      </c>
      <c r="KF4" t="s">
        <v>574</v>
      </c>
      <c r="KG4" t="s">
        <v>526</v>
      </c>
      <c r="KH4" t="s">
        <v>320</v>
      </c>
      <c r="KI4">
        <v>4</v>
      </c>
      <c r="KL4">
        <v>1</v>
      </c>
      <c r="KM4">
        <v>1</v>
      </c>
      <c r="KP4">
        <v>2</v>
      </c>
      <c r="KW4" t="s">
        <v>321</v>
      </c>
      <c r="LB4">
        <v>1</v>
      </c>
      <c r="LC4" t="s">
        <v>318</v>
      </c>
      <c r="LD4" t="s">
        <v>322</v>
      </c>
      <c r="LE4">
        <v>0</v>
      </c>
      <c r="LF4">
        <v>1</v>
      </c>
    </row>
    <row r="5" spans="1:318" x14ac:dyDescent="0.2">
      <c r="A5" t="s">
        <v>560</v>
      </c>
      <c r="B5" s="21" t="str">
        <f t="shared" si="0"/>
        <v>Gordian Knot, MoM</v>
      </c>
      <c r="C5" t="s">
        <v>316</v>
      </c>
      <c r="D5" t="s">
        <v>346</v>
      </c>
      <c r="E5">
        <v>18</v>
      </c>
      <c r="F5" s="21" t="str">
        <f t="shared" si="1"/>
        <v>C2FEN0231218</v>
      </c>
      <c r="G5" s="6">
        <v>5101391.5633466104</v>
      </c>
      <c r="H5" s="6">
        <v>4933138.3763403501</v>
      </c>
      <c r="I5" s="22">
        <f>IF(G5-_xlfn.XLOOKUP(D5&amp;E5,'Ch2'!G:G,'Ch2'!C:C)&lt;0,"",G5)</f>
        <v>5101391.5633466104</v>
      </c>
      <c r="J5" s="8">
        <v>44620.562295312498</v>
      </c>
      <c r="K5" s="6">
        <v>5101391.5633466104</v>
      </c>
      <c r="L5" s="21" t="s">
        <v>442</v>
      </c>
      <c r="M5">
        <v>1</v>
      </c>
      <c r="N5" t="s">
        <v>561</v>
      </c>
      <c r="O5" t="s">
        <v>562</v>
      </c>
      <c r="R5">
        <v>1800</v>
      </c>
      <c r="S5">
        <v>491</v>
      </c>
      <c r="U5">
        <v>0</v>
      </c>
      <c r="V5">
        <v>66.2959175109863</v>
      </c>
      <c r="W5">
        <v>0</v>
      </c>
      <c r="X5" t="s">
        <v>575</v>
      </c>
      <c r="AG5">
        <v>0</v>
      </c>
      <c r="AH5">
        <v>0</v>
      </c>
      <c r="AL5">
        <v>1</v>
      </c>
      <c r="AM5">
        <v>12</v>
      </c>
      <c r="AU5" s="35">
        <v>233</v>
      </c>
      <c r="AV5" t="b">
        <v>1</v>
      </c>
      <c r="AW5">
        <v>0</v>
      </c>
      <c r="AY5">
        <v>5101391.5633466104</v>
      </c>
      <c r="BA5">
        <v>5101391.5633466104</v>
      </c>
      <c r="BB5">
        <v>0</v>
      </c>
      <c r="BC5">
        <v>47.290678733289496</v>
      </c>
      <c r="BD5">
        <v>5115610.7296820404</v>
      </c>
      <c r="BE5">
        <v>14171.6836266921</v>
      </c>
      <c r="BF5">
        <v>0.19202479831177999</v>
      </c>
      <c r="BG5" s="1">
        <v>5.2012619719354597E-6</v>
      </c>
      <c r="BH5">
        <v>0</v>
      </c>
      <c r="BI5" s="35">
        <v>165</v>
      </c>
      <c r="BJ5">
        <v>271</v>
      </c>
      <c r="BK5">
        <v>68</v>
      </c>
      <c r="BL5">
        <v>208</v>
      </c>
      <c r="BM5">
        <v>0</v>
      </c>
      <c r="BN5">
        <v>10</v>
      </c>
      <c r="BO5">
        <v>0</v>
      </c>
      <c r="BP5">
        <v>2177</v>
      </c>
      <c r="BQ5">
        <v>0</v>
      </c>
      <c r="BR5">
        <v>0</v>
      </c>
      <c r="BS5">
        <v>0</v>
      </c>
      <c r="BT5">
        <v>857</v>
      </c>
      <c r="BU5">
        <v>0</v>
      </c>
      <c r="BV5">
        <v>85430</v>
      </c>
      <c r="BW5">
        <v>0</v>
      </c>
      <c r="BX5">
        <v>149707</v>
      </c>
      <c r="BY5">
        <v>0</v>
      </c>
      <c r="BZ5">
        <v>4910</v>
      </c>
      <c r="CA5">
        <v>0</v>
      </c>
      <c r="CB5">
        <v>1068468</v>
      </c>
      <c r="CC5">
        <v>0</v>
      </c>
      <c r="CD5">
        <v>0</v>
      </c>
      <c r="CE5">
        <v>0</v>
      </c>
      <c r="CF5">
        <v>420787</v>
      </c>
      <c r="CG5">
        <v>233</v>
      </c>
      <c r="CH5">
        <v>0</v>
      </c>
      <c r="CI5">
        <v>0</v>
      </c>
      <c r="CJ5">
        <v>0</v>
      </c>
      <c r="CK5">
        <v>0</v>
      </c>
      <c r="CL5">
        <v>0</v>
      </c>
      <c r="CM5">
        <v>233</v>
      </c>
      <c r="CN5">
        <v>0</v>
      </c>
      <c r="CO5" t="s">
        <v>576</v>
      </c>
      <c r="CP5">
        <v>5082013.9404704701</v>
      </c>
      <c r="CQ5">
        <v>2546131.1999216899</v>
      </c>
      <c r="CR5">
        <v>2555260.3634249102</v>
      </c>
      <c r="CS5">
        <v>0</v>
      </c>
      <c r="CT5">
        <v>0</v>
      </c>
      <c r="CU5">
        <v>17.4496862196936</v>
      </c>
      <c r="CV5">
        <v>29.8409925135959</v>
      </c>
      <c r="CW5">
        <v>5.9509146167878697</v>
      </c>
      <c r="CX5">
        <v>2.7768801674909001</v>
      </c>
      <c r="CY5">
        <v>8.72779478427878</v>
      </c>
      <c r="CZ5">
        <v>11.4987716029057</v>
      </c>
      <c r="DA5">
        <v>27.064112346104999</v>
      </c>
      <c r="DB5">
        <v>38.562883949010697</v>
      </c>
      <c r="DC5">
        <v>2553462.04724258</v>
      </c>
      <c r="DD5">
        <v>2562148.6824394502</v>
      </c>
      <c r="DE5">
        <v>7313.3974266715904</v>
      </c>
      <c r="DF5">
        <v>6858.2862000205896</v>
      </c>
      <c r="DG5">
        <v>5894.2307601065904</v>
      </c>
      <c r="DH5">
        <v>6604.2009998506601</v>
      </c>
      <c r="DI5">
        <v>12498.4317599572</v>
      </c>
      <c r="DJ5">
        <v>254.16666656500001</v>
      </c>
      <c r="DK5">
        <v>254.08520016992</v>
      </c>
      <c r="DL5">
        <v>508.25186673491999</v>
      </c>
      <c r="DM5">
        <v>825</v>
      </c>
      <c r="DN5">
        <v>0</v>
      </c>
      <c r="DO5">
        <v>825</v>
      </c>
      <c r="DP5">
        <v>340</v>
      </c>
      <c r="DQ5">
        <v>0</v>
      </c>
      <c r="DR5">
        <v>340</v>
      </c>
      <c r="DS5">
        <v>2.0799960745450101E-4</v>
      </c>
      <c r="DT5">
        <v>0.191816798704325</v>
      </c>
      <c r="DU5">
        <v>0.19202479831177999</v>
      </c>
      <c r="DV5">
        <v>2.0799960745450101E-4</v>
      </c>
      <c r="DW5">
        <v>0.191816798704325</v>
      </c>
      <c r="DX5">
        <v>0</v>
      </c>
      <c r="DY5">
        <v>0</v>
      </c>
      <c r="DZ5">
        <v>0</v>
      </c>
      <c r="EA5">
        <v>0</v>
      </c>
      <c r="EB5" s="1">
        <v>5.2012619719354597E-6</v>
      </c>
      <c r="EC5">
        <v>0</v>
      </c>
      <c r="ED5" s="1">
        <v>5.2012619719354597E-6</v>
      </c>
      <c r="EE5" s="1">
        <v>5.2012619719354597E-6</v>
      </c>
      <c r="EF5">
        <v>0</v>
      </c>
      <c r="EG5">
        <v>0</v>
      </c>
      <c r="EH5">
        <v>0</v>
      </c>
      <c r="EI5">
        <v>0</v>
      </c>
      <c r="EJ5">
        <v>0</v>
      </c>
      <c r="EK5">
        <v>0.57769816239271299</v>
      </c>
      <c r="EL5">
        <v>0.12080740888590299</v>
      </c>
      <c r="EM5">
        <v>0</v>
      </c>
      <c r="EN5">
        <v>0</v>
      </c>
      <c r="EO5">
        <v>0</v>
      </c>
      <c r="EP5">
        <v>3.8001027186999998</v>
      </c>
      <c r="EQ5">
        <v>0</v>
      </c>
      <c r="ER5">
        <v>0</v>
      </c>
      <c r="ES5">
        <v>0</v>
      </c>
      <c r="ET5">
        <v>4.0633332416052799</v>
      </c>
      <c r="EU5">
        <v>0</v>
      </c>
      <c r="EV5">
        <v>0</v>
      </c>
      <c r="EW5" s="1">
        <v>1.7763568394002501E-15</v>
      </c>
      <c r="EX5">
        <v>0</v>
      </c>
      <c r="EY5">
        <v>0.41666656579865102</v>
      </c>
      <c r="EZ5">
        <v>0</v>
      </c>
      <c r="FA5">
        <v>0</v>
      </c>
      <c r="FB5">
        <v>0</v>
      </c>
      <c r="FC5">
        <v>0</v>
      </c>
      <c r="FD5" s="1">
        <v>1.6243021400547099E-5</v>
      </c>
      <c r="FE5" s="1">
        <v>1.6243021400547099E-5</v>
      </c>
      <c r="FF5" s="1">
        <v>3.0755450488584302E-6</v>
      </c>
      <c r="FG5" s="1">
        <v>1.6243021400547099E-5</v>
      </c>
      <c r="FH5" s="1">
        <v>4.4301068982122101E-6</v>
      </c>
      <c r="FI5" s="1">
        <v>1.5407491410490599E-6</v>
      </c>
      <c r="FJ5" s="1">
        <v>4.4301068982122101E-6</v>
      </c>
      <c r="FK5" s="1">
        <v>4.0549152047208902E-7</v>
      </c>
      <c r="FL5">
        <v>0</v>
      </c>
      <c r="FM5">
        <v>-1.2617877186376901E-4</v>
      </c>
      <c r="FN5" s="1">
        <v>5.9032437131467096E-6</v>
      </c>
      <c r="FO5">
        <v>1.3208201557691601E-4</v>
      </c>
      <c r="FP5" s="1">
        <v>-7.4899011139233398E-6</v>
      </c>
      <c r="FQ5" s="1">
        <v>3.1960537158047703E-5</v>
      </c>
      <c r="FR5" s="1">
        <v>3.94504382719711E-5</v>
      </c>
      <c r="FS5">
        <v>3.6738</v>
      </c>
      <c r="FT5">
        <v>0</v>
      </c>
      <c r="FU5">
        <v>0</v>
      </c>
      <c r="FV5">
        <v>0.57769816239271299</v>
      </c>
      <c r="FW5">
        <v>0.12080740888590299</v>
      </c>
      <c r="FX5">
        <v>0</v>
      </c>
      <c r="FY5">
        <v>0</v>
      </c>
      <c r="FZ5">
        <v>0.565043088494534</v>
      </c>
      <c r="GA5">
        <v>0.18410603479879301</v>
      </c>
      <c r="GB5">
        <v>0</v>
      </c>
      <c r="GC5">
        <v>0</v>
      </c>
      <c r="GD5">
        <v>0</v>
      </c>
      <c r="GE5">
        <v>5.7052635647698704</v>
      </c>
      <c r="GF5" s="1">
        <v>2.2204460492503101E-16</v>
      </c>
      <c r="GG5" s="1">
        <v>2.2204460492503101E-16</v>
      </c>
      <c r="GH5">
        <v>0</v>
      </c>
      <c r="GI5">
        <v>0.83333333300000101</v>
      </c>
      <c r="GJ5">
        <v>0</v>
      </c>
      <c r="GK5" s="1">
        <v>2.7755575615628901E-17</v>
      </c>
      <c r="GL5" s="1">
        <v>8.8817841970012504E-16</v>
      </c>
      <c r="GM5" s="1">
        <v>8.8817841970012504E-16</v>
      </c>
      <c r="GN5">
        <v>0.416666666500002</v>
      </c>
      <c r="GO5" s="1">
        <v>1.11022302462515E-16</v>
      </c>
      <c r="GP5" s="1">
        <v>3.5527136788005001E-15</v>
      </c>
      <c r="GQ5">
        <v>0</v>
      </c>
      <c r="GR5">
        <v>0</v>
      </c>
      <c r="GS5" s="1">
        <v>6.33440133039897E-5</v>
      </c>
      <c r="GT5" s="1">
        <v>6.33440133039897E-5</v>
      </c>
      <c r="GU5" s="1">
        <v>6.33440133039897E-5</v>
      </c>
      <c r="GV5" s="1">
        <v>6.0330984997136698E-5</v>
      </c>
      <c r="GW5" s="1">
        <v>3.1410978627022199E-6</v>
      </c>
      <c r="GX5" s="1">
        <v>3.1410978627022199E-6</v>
      </c>
      <c r="GY5" s="1">
        <v>3.0322088173662101E-6</v>
      </c>
      <c r="GZ5">
        <v>4.6798543699766399E-4</v>
      </c>
      <c r="HA5" s="1">
        <v>7.0713642164044097E-9</v>
      </c>
      <c r="HB5" s="1">
        <v>1.9229203910660798E-6</v>
      </c>
      <c r="HC5">
        <v>1.6334613433711701E-4</v>
      </c>
      <c r="HD5">
        <v>1.6142321394605101E-4</v>
      </c>
      <c r="HE5" s="1">
        <v>1.6654584294915401E-6</v>
      </c>
      <c r="HF5" s="1">
        <v>1.7494010226355701E-5</v>
      </c>
      <c r="HG5" s="1">
        <v>1.5828551796864099E-5</v>
      </c>
      <c r="HH5">
        <v>0</v>
      </c>
      <c r="HI5">
        <v>0</v>
      </c>
      <c r="HJ5">
        <v>0</v>
      </c>
      <c r="HK5">
        <v>0</v>
      </c>
      <c r="HL5">
        <v>3.8001027186999998</v>
      </c>
      <c r="HM5" s="1">
        <v>2.2204460492503101E-16</v>
      </c>
      <c r="HN5" s="1">
        <v>2.2204460492503101E-16</v>
      </c>
      <c r="HO5">
        <v>0</v>
      </c>
      <c r="HP5">
        <v>4.0633332416052799</v>
      </c>
      <c r="HQ5">
        <v>0</v>
      </c>
      <c r="HR5" s="1">
        <v>2.7755575615628901E-17</v>
      </c>
      <c r="HS5" s="1">
        <v>1.7763568394002501E-15</v>
      </c>
      <c r="HT5" s="1">
        <v>8.8817841970012504E-16</v>
      </c>
      <c r="HU5">
        <v>0.41666656579865102</v>
      </c>
      <c r="HV5" s="1">
        <v>1.11022302462515E-16</v>
      </c>
      <c r="HW5" s="1">
        <v>3.5527136788005001E-15</v>
      </c>
      <c r="HX5">
        <v>0</v>
      </c>
      <c r="HY5">
        <v>0</v>
      </c>
      <c r="HZ5" s="1">
        <v>6.33440133039897E-5</v>
      </c>
      <c r="IA5" s="1">
        <v>6.33440133039897E-5</v>
      </c>
      <c r="IB5" s="1">
        <v>6.33440133039897E-5</v>
      </c>
      <c r="IC5" s="1">
        <v>6.0330984997136698E-5</v>
      </c>
      <c r="ID5" s="1">
        <v>4.4301068982122101E-6</v>
      </c>
      <c r="IE5" s="1">
        <v>3.1410978627022199E-6</v>
      </c>
      <c r="IF5" s="1">
        <v>4.4301068982122101E-6</v>
      </c>
      <c r="IG5">
        <v>4.6798543699766399E-4</v>
      </c>
      <c r="IH5" s="1">
        <v>7.0713642164044097E-9</v>
      </c>
      <c r="II5">
        <v>3044</v>
      </c>
      <c r="IJ5">
        <v>2312</v>
      </c>
      <c r="IK5">
        <v>491</v>
      </c>
      <c r="IL5">
        <v>439</v>
      </c>
      <c r="IM5">
        <v>52</v>
      </c>
      <c r="IN5">
        <v>439</v>
      </c>
      <c r="IO5">
        <v>0</v>
      </c>
      <c r="IP5">
        <v>121</v>
      </c>
      <c r="IQ5">
        <v>479</v>
      </c>
      <c r="IR5">
        <v>2187</v>
      </c>
      <c r="IS5">
        <v>1435</v>
      </c>
      <c r="IT5">
        <v>322</v>
      </c>
      <c r="IU5">
        <v>201</v>
      </c>
      <c r="IV5">
        <v>857</v>
      </c>
      <c r="IW5">
        <v>84</v>
      </c>
      <c r="IX5">
        <v>0</v>
      </c>
      <c r="IY5">
        <v>0</v>
      </c>
      <c r="IZ5">
        <v>773</v>
      </c>
      <c r="JA5" s="1">
        <v>7.6746247502867905E-5</v>
      </c>
      <c r="JB5" s="1">
        <v>1.2223973641756199E-5</v>
      </c>
      <c r="JC5" s="1">
        <v>4.8484237062496002E-5</v>
      </c>
      <c r="JD5" s="1">
        <v>7.6746247502867905E-5</v>
      </c>
      <c r="JE5" s="1">
        <v>1.2223973641756199E-5</v>
      </c>
      <c r="JF5" s="1">
        <v>1.1517853142573001E-5</v>
      </c>
      <c r="JG5">
        <v>0</v>
      </c>
      <c r="JH5">
        <v>0</v>
      </c>
      <c r="JI5">
        <v>0</v>
      </c>
      <c r="JJ5">
        <v>0</v>
      </c>
      <c r="JK5">
        <v>0</v>
      </c>
      <c r="JL5">
        <v>0</v>
      </c>
      <c r="JM5">
        <v>3.3556010769881899E-3</v>
      </c>
      <c r="JN5">
        <v>3.35549350495649E-3</v>
      </c>
      <c r="JO5">
        <v>4.2575683526428803E-4</v>
      </c>
      <c r="JP5">
        <v>4.2441092973884799E-4</v>
      </c>
      <c r="JQ5">
        <v>-1.2425585147270301E-4</v>
      </c>
      <c r="JR5">
        <v>1.69249378050263E-4</v>
      </c>
      <c r="JS5">
        <v>2.9350522952296699E-4</v>
      </c>
      <c r="JT5" s="1">
        <v>-5.8244426844317902E-6</v>
      </c>
      <c r="JU5" s="1">
        <v>4.9454547384403502E-5</v>
      </c>
      <c r="JV5" s="1">
        <v>5.5278990068835301E-5</v>
      </c>
      <c r="JW5">
        <v>3.6738</v>
      </c>
      <c r="JX5">
        <v>2555023.8259630599</v>
      </c>
      <c r="JY5">
        <v>5101155.0258847596</v>
      </c>
      <c r="JZ5">
        <v>0</v>
      </c>
      <c r="KA5">
        <v>0</v>
      </c>
      <c r="KB5" t="s">
        <v>318</v>
      </c>
      <c r="KC5">
        <v>0</v>
      </c>
      <c r="KD5" t="s">
        <v>577</v>
      </c>
      <c r="KF5" t="s">
        <v>578</v>
      </c>
      <c r="KG5" t="s">
        <v>526</v>
      </c>
      <c r="KH5" t="s">
        <v>320</v>
      </c>
      <c r="KI5">
        <v>4</v>
      </c>
      <c r="KL5">
        <v>1</v>
      </c>
      <c r="KM5">
        <v>1</v>
      </c>
      <c r="KP5">
        <v>2</v>
      </c>
      <c r="KW5" t="s">
        <v>321</v>
      </c>
      <c r="LB5">
        <v>1</v>
      </c>
      <c r="LC5" t="s">
        <v>318</v>
      </c>
      <c r="LD5" t="s">
        <v>322</v>
      </c>
      <c r="LE5">
        <v>0</v>
      </c>
      <c r="LF5">
        <v>1</v>
      </c>
    </row>
    <row r="6" spans="1:318" x14ac:dyDescent="0.2">
      <c r="A6" t="s">
        <v>560</v>
      </c>
      <c r="B6" s="21" t="str">
        <f t="shared" si="0"/>
        <v>Gordian Knot, MoM</v>
      </c>
      <c r="C6" t="s">
        <v>316</v>
      </c>
      <c r="D6" t="s">
        <v>346</v>
      </c>
      <c r="E6">
        <v>3</v>
      </c>
      <c r="F6" s="21" t="str">
        <f t="shared" si="1"/>
        <v>C2FEN023123</v>
      </c>
      <c r="G6" s="6">
        <v>5645304.99654622</v>
      </c>
      <c r="H6" s="6">
        <v>5470568.5285181701</v>
      </c>
      <c r="I6" s="22">
        <f>IF(G6-_xlfn.XLOOKUP(D6&amp;E6,'Ch2'!G:G,'Ch2'!C:C)&lt;0,"",G6)</f>
        <v>5645304.99654622</v>
      </c>
      <c r="J6" s="8">
        <v>44620.560500601852</v>
      </c>
      <c r="K6" s="6">
        <v>5645304.99654622</v>
      </c>
      <c r="L6" s="21" t="s">
        <v>442</v>
      </c>
      <c r="M6">
        <v>1</v>
      </c>
      <c r="N6" t="s">
        <v>561</v>
      </c>
      <c r="O6" t="s">
        <v>562</v>
      </c>
      <c r="R6">
        <v>1800</v>
      </c>
      <c r="S6">
        <v>495</v>
      </c>
      <c r="U6">
        <v>0</v>
      </c>
      <c r="V6">
        <v>63.345244884490903</v>
      </c>
      <c r="W6">
        <v>0</v>
      </c>
      <c r="X6" t="s">
        <v>579</v>
      </c>
      <c r="AG6">
        <v>0</v>
      </c>
      <c r="AH6">
        <v>0</v>
      </c>
      <c r="AL6">
        <v>1</v>
      </c>
      <c r="AM6">
        <v>9</v>
      </c>
      <c r="AU6" s="35">
        <v>243</v>
      </c>
      <c r="AV6" t="b">
        <v>1</v>
      </c>
      <c r="AW6">
        <v>0</v>
      </c>
      <c r="AY6">
        <v>5645304.99654622</v>
      </c>
      <c r="BA6">
        <v>5645304.99654622</v>
      </c>
      <c r="BB6">
        <v>0</v>
      </c>
      <c r="BC6">
        <v>109.52060529185501</v>
      </c>
      <c r="BD6">
        <v>5659722.1664666804</v>
      </c>
      <c r="BE6">
        <v>14307.6484445937</v>
      </c>
      <c r="BF6" s="1">
        <v>2.61779257911518E-9</v>
      </c>
      <c r="BG6">
        <v>8.7057463167911704E-4</v>
      </c>
      <c r="BH6">
        <v>0</v>
      </c>
      <c r="BI6" s="35">
        <v>173</v>
      </c>
      <c r="BJ6">
        <v>264</v>
      </c>
      <c r="BK6">
        <v>70</v>
      </c>
      <c r="BL6">
        <v>215</v>
      </c>
      <c r="BM6">
        <v>0</v>
      </c>
      <c r="BN6">
        <v>32</v>
      </c>
      <c r="BO6">
        <v>0</v>
      </c>
      <c r="BP6">
        <v>2156</v>
      </c>
      <c r="BQ6">
        <v>0</v>
      </c>
      <c r="BR6">
        <v>0</v>
      </c>
      <c r="BS6">
        <v>0</v>
      </c>
      <c r="BT6">
        <v>857</v>
      </c>
      <c r="BU6">
        <v>0</v>
      </c>
      <c r="BV6">
        <v>79689</v>
      </c>
      <c r="BW6">
        <v>0</v>
      </c>
      <c r="BX6">
        <v>157360</v>
      </c>
      <c r="BY6">
        <v>0</v>
      </c>
      <c r="BZ6">
        <v>15840</v>
      </c>
      <c r="CA6">
        <v>0</v>
      </c>
      <c r="CB6">
        <v>1066781</v>
      </c>
      <c r="CC6">
        <v>0</v>
      </c>
      <c r="CD6">
        <v>0</v>
      </c>
      <c r="CE6">
        <v>0</v>
      </c>
      <c r="CF6">
        <v>424215</v>
      </c>
      <c r="CG6">
        <v>243</v>
      </c>
      <c r="CH6">
        <v>0</v>
      </c>
      <c r="CI6">
        <v>0</v>
      </c>
      <c r="CJ6">
        <v>0</v>
      </c>
      <c r="CK6">
        <v>0</v>
      </c>
      <c r="CL6">
        <v>0</v>
      </c>
      <c r="CM6">
        <v>243</v>
      </c>
      <c r="CN6">
        <v>0</v>
      </c>
      <c r="CO6" t="s">
        <v>580</v>
      </c>
      <c r="CP6">
        <v>5604424.6067397101</v>
      </c>
      <c r="CQ6">
        <v>2818212.2331702202</v>
      </c>
      <c r="CR6">
        <v>2827092.7633759999</v>
      </c>
      <c r="CS6">
        <v>0</v>
      </c>
      <c r="CT6">
        <v>0</v>
      </c>
      <c r="CU6">
        <v>88.104773814953205</v>
      </c>
      <c r="CV6">
        <v>21.415831476902301</v>
      </c>
      <c r="CW6">
        <v>33.8848827812606</v>
      </c>
      <c r="CX6">
        <v>2.4488544367295302</v>
      </c>
      <c r="CY6">
        <v>36.333737217990198</v>
      </c>
      <c r="CZ6">
        <v>54.219891033692498</v>
      </c>
      <c r="DA6">
        <v>18.9669770401728</v>
      </c>
      <c r="DB6">
        <v>73.186868073865298</v>
      </c>
      <c r="DC6">
        <v>2825676.4008380501</v>
      </c>
      <c r="DD6">
        <v>2834045.7656286298</v>
      </c>
      <c r="DE6">
        <v>7376.0627658036501</v>
      </c>
      <c r="DF6">
        <v>6931.5856787900802</v>
      </c>
      <c r="DG6">
        <v>5896.0627659096499</v>
      </c>
      <c r="DH6">
        <v>6666.6698539802201</v>
      </c>
      <c r="DI6">
        <v>12562.732619889801</v>
      </c>
      <c r="DJ6">
        <v>264.99999989399998</v>
      </c>
      <c r="DK6">
        <v>264.91582480985801</v>
      </c>
      <c r="DL6">
        <v>529.91582470385799</v>
      </c>
      <c r="DM6">
        <v>865</v>
      </c>
      <c r="DN6">
        <v>0</v>
      </c>
      <c r="DO6">
        <v>865</v>
      </c>
      <c r="DP6">
        <v>350</v>
      </c>
      <c r="DQ6">
        <v>0</v>
      </c>
      <c r="DR6">
        <v>350</v>
      </c>
      <c r="DS6">
        <v>0</v>
      </c>
      <c r="DT6" s="1">
        <v>2.61779257911518E-9</v>
      </c>
      <c r="DU6" s="1">
        <v>2.61779257911518E-9</v>
      </c>
      <c r="DV6">
        <v>0</v>
      </c>
      <c r="DW6" s="1">
        <v>2.61779257911518E-9</v>
      </c>
      <c r="DX6">
        <v>0</v>
      </c>
      <c r="DY6">
        <v>0</v>
      </c>
      <c r="DZ6">
        <v>0</v>
      </c>
      <c r="EA6">
        <v>1.28212487878446E-4</v>
      </c>
      <c r="EB6">
        <v>7.4236214380067102E-4</v>
      </c>
      <c r="EC6">
        <v>1.28212487878446E-4</v>
      </c>
      <c r="ED6">
        <v>7.4236214380067102E-4</v>
      </c>
      <c r="EE6">
        <v>8.7057463167911704E-4</v>
      </c>
      <c r="EF6">
        <v>0</v>
      </c>
      <c r="EG6">
        <v>0</v>
      </c>
      <c r="EH6">
        <v>0</v>
      </c>
      <c r="EI6">
        <v>0</v>
      </c>
      <c r="EJ6">
        <v>0</v>
      </c>
      <c r="EK6">
        <v>0.73975219975840401</v>
      </c>
      <c r="EL6">
        <v>0.12734271702039601</v>
      </c>
      <c r="EM6">
        <v>0</v>
      </c>
      <c r="EN6">
        <v>0</v>
      </c>
      <c r="EO6">
        <v>0</v>
      </c>
      <c r="EP6">
        <v>3.6151476451649902</v>
      </c>
      <c r="EQ6">
        <v>0</v>
      </c>
      <c r="ER6">
        <v>0</v>
      </c>
      <c r="ES6">
        <v>0</v>
      </c>
      <c r="ET6">
        <v>4.1433400399</v>
      </c>
      <c r="EU6">
        <v>0</v>
      </c>
      <c r="EV6">
        <v>0</v>
      </c>
      <c r="EW6">
        <v>0</v>
      </c>
      <c r="EX6">
        <v>0</v>
      </c>
      <c r="EY6">
        <v>0.41666583158676301</v>
      </c>
      <c r="EZ6">
        <v>0</v>
      </c>
      <c r="FA6">
        <v>0</v>
      </c>
      <c r="FB6">
        <v>0</v>
      </c>
      <c r="FC6">
        <v>0</v>
      </c>
      <c r="FD6" s="1">
        <v>7.4051979916944707E-5</v>
      </c>
      <c r="FE6" s="1">
        <v>7.4051979916944707E-5</v>
      </c>
      <c r="FF6" s="1">
        <v>8.9249227669049805E-7</v>
      </c>
      <c r="FG6" s="1">
        <v>7.4051979916944707E-5</v>
      </c>
      <c r="FH6" s="1">
        <v>1.4490758511620499E-5</v>
      </c>
      <c r="FI6" s="1">
        <v>1.34406608751636E-5</v>
      </c>
      <c r="FJ6" s="1">
        <v>1.4490758511620499E-5</v>
      </c>
      <c r="FK6">
        <v>0</v>
      </c>
      <c r="FL6" s="1">
        <v>1.86565451948395E-7</v>
      </c>
      <c r="FM6">
        <v>-6.1803893831830002E-4</v>
      </c>
      <c r="FN6" s="1">
        <v>1.6299877173132399E-5</v>
      </c>
      <c r="FO6">
        <v>6.3433881549143298E-4</v>
      </c>
      <c r="FP6" s="1">
        <v>-3.0695683207533499E-5</v>
      </c>
      <c r="FQ6">
        <v>1.8796145516512101E-4</v>
      </c>
      <c r="FR6">
        <v>2.18657138372654E-4</v>
      </c>
      <c r="FS6">
        <v>2.9079000000000002</v>
      </c>
      <c r="FT6">
        <v>0</v>
      </c>
      <c r="FU6">
        <v>0</v>
      </c>
      <c r="FV6">
        <v>0.73975219975840401</v>
      </c>
      <c r="FW6">
        <v>0.12734271702039601</v>
      </c>
      <c r="FX6">
        <v>0</v>
      </c>
      <c r="FY6">
        <v>0</v>
      </c>
      <c r="FZ6">
        <v>0.56795611065742402</v>
      </c>
      <c r="GA6">
        <v>0.199991632004621</v>
      </c>
      <c r="GB6">
        <v>0</v>
      </c>
      <c r="GC6">
        <v>0</v>
      </c>
      <c r="GD6">
        <v>0</v>
      </c>
      <c r="GE6">
        <v>5.7630622786735097</v>
      </c>
      <c r="GF6" s="1">
        <v>2.2204460492503101E-16</v>
      </c>
      <c r="GG6" s="1">
        <v>2.2204460492503101E-16</v>
      </c>
      <c r="GH6">
        <v>0</v>
      </c>
      <c r="GI6">
        <v>0.83333333300000401</v>
      </c>
      <c r="GJ6">
        <v>0</v>
      </c>
      <c r="GK6" s="1">
        <v>2.7755575615628901E-17</v>
      </c>
      <c r="GL6" s="1">
        <v>4.4408920985006202E-16</v>
      </c>
      <c r="GM6" s="1">
        <v>3.5527136788005001E-15</v>
      </c>
      <c r="GN6">
        <v>0.416666666500001</v>
      </c>
      <c r="GO6" s="1">
        <v>1.11022302462515E-16</v>
      </c>
      <c r="GP6" s="1">
        <v>1.7763568394002501E-15</v>
      </c>
      <c r="GQ6">
        <v>0</v>
      </c>
      <c r="GR6">
        <v>0</v>
      </c>
      <c r="GS6" s="1">
        <v>5.4919742996872801E-5</v>
      </c>
      <c r="GT6" s="1">
        <v>5.4919742996872801E-5</v>
      </c>
      <c r="GU6" s="1">
        <v>5.4919742996872801E-5</v>
      </c>
      <c r="GV6" s="1">
        <v>5.4505994537379298E-5</v>
      </c>
      <c r="GW6" s="1">
        <v>5.3152261170197301E-6</v>
      </c>
      <c r="GX6" s="1">
        <v>5.3152261170197301E-6</v>
      </c>
      <c r="GY6" s="1">
        <v>4.5974815008342697E-6</v>
      </c>
      <c r="GZ6" s="1">
        <v>3.10993758523281E-9</v>
      </c>
      <c r="HA6">
        <v>8.7598265996668902E-4</v>
      </c>
      <c r="HB6" s="1">
        <v>1.3903384152153299E-6</v>
      </c>
      <c r="HC6">
        <v>1.1449703149416499E-4</v>
      </c>
      <c r="HD6">
        <v>1.1310669307894899E-4</v>
      </c>
      <c r="HE6" s="1">
        <v>1.72754818272329E-6</v>
      </c>
      <c r="HF6" s="1">
        <v>1.5556900717616E-5</v>
      </c>
      <c r="HG6" s="1">
        <v>1.3829352534892701E-5</v>
      </c>
      <c r="HH6">
        <v>0</v>
      </c>
      <c r="HI6">
        <v>0</v>
      </c>
      <c r="HJ6">
        <v>0</v>
      </c>
      <c r="HK6">
        <v>0</v>
      </c>
      <c r="HL6">
        <v>3.6151476451649902</v>
      </c>
      <c r="HM6" s="1">
        <v>2.2204460492503101E-16</v>
      </c>
      <c r="HN6" s="1">
        <v>2.2204460492503101E-16</v>
      </c>
      <c r="HO6">
        <v>0</v>
      </c>
      <c r="HP6">
        <v>4.1433400399</v>
      </c>
      <c r="HQ6">
        <v>0</v>
      </c>
      <c r="HR6" s="1">
        <v>2.7755575615628901E-17</v>
      </c>
      <c r="HS6" s="1">
        <v>4.4408920985006202E-16</v>
      </c>
      <c r="HT6" s="1">
        <v>3.5527136788005001E-15</v>
      </c>
      <c r="HU6">
        <v>0.41666583158676301</v>
      </c>
      <c r="HV6" s="1">
        <v>1.11022302462515E-16</v>
      </c>
      <c r="HW6" s="1">
        <v>1.7763568394002501E-15</v>
      </c>
      <c r="HX6">
        <v>0</v>
      </c>
      <c r="HY6">
        <v>0</v>
      </c>
      <c r="HZ6" s="1">
        <v>7.4051979916944707E-5</v>
      </c>
      <c r="IA6" s="1">
        <v>7.4051979916944707E-5</v>
      </c>
      <c r="IB6" s="1">
        <v>5.4919742996872801E-5</v>
      </c>
      <c r="IC6" s="1">
        <v>7.4051979916944707E-5</v>
      </c>
      <c r="ID6" s="1">
        <v>1.4490758511620499E-5</v>
      </c>
      <c r="IE6" s="1">
        <v>1.34406608751636E-5</v>
      </c>
      <c r="IF6" s="1">
        <v>1.4490758511620499E-5</v>
      </c>
      <c r="IG6" s="1">
        <v>3.10993758523281E-9</v>
      </c>
      <c r="IH6">
        <v>8.7598265996668902E-4</v>
      </c>
      <c r="II6">
        <v>3045</v>
      </c>
      <c r="IJ6">
        <v>2312</v>
      </c>
      <c r="IK6">
        <v>495</v>
      </c>
      <c r="IL6">
        <v>439</v>
      </c>
      <c r="IM6">
        <v>56</v>
      </c>
      <c r="IN6">
        <v>439</v>
      </c>
      <c r="IO6">
        <v>0</v>
      </c>
      <c r="IP6">
        <v>121</v>
      </c>
      <c r="IQ6">
        <v>479</v>
      </c>
      <c r="IR6">
        <v>2188</v>
      </c>
      <c r="IS6">
        <v>1435</v>
      </c>
      <c r="IT6">
        <v>322</v>
      </c>
      <c r="IU6">
        <v>201</v>
      </c>
      <c r="IV6">
        <v>857</v>
      </c>
      <c r="IW6">
        <v>84</v>
      </c>
      <c r="IX6">
        <v>0</v>
      </c>
      <c r="IY6">
        <v>0</v>
      </c>
      <c r="IZ6">
        <v>773</v>
      </c>
      <c r="JA6" s="1">
        <v>5.45451706059907E-5</v>
      </c>
      <c r="JB6" s="1">
        <v>1.10736273239986E-5</v>
      </c>
      <c r="JC6" s="1">
        <v>5.45451706059907E-5</v>
      </c>
      <c r="JD6" s="1">
        <v>5.1386562063271399E-5</v>
      </c>
      <c r="JE6" s="1">
        <v>1.09485901436112E-5</v>
      </c>
      <c r="JF6" s="1">
        <v>1.10736273239986E-5</v>
      </c>
      <c r="JG6">
        <v>0</v>
      </c>
      <c r="JH6">
        <v>0</v>
      </c>
      <c r="JI6">
        <v>0</v>
      </c>
      <c r="JJ6">
        <v>0</v>
      </c>
      <c r="JK6">
        <v>0</v>
      </c>
      <c r="JL6">
        <v>0</v>
      </c>
      <c r="JM6">
        <v>3.31162141905645E-3</v>
      </c>
      <c r="JN6">
        <v>3.3115452153794898E-3</v>
      </c>
      <c r="JO6">
        <v>4.1386163748596198E-4</v>
      </c>
      <c r="JP6">
        <v>4.1232000929879799E-4</v>
      </c>
      <c r="JQ6">
        <v>-6.1664859990308502E-4</v>
      </c>
      <c r="JR6">
        <v>1.30796908667297E-4</v>
      </c>
      <c r="JS6">
        <v>7.4744550857038297E-4</v>
      </c>
      <c r="JT6" s="1">
        <v>-2.89681350248103E-5</v>
      </c>
      <c r="JU6">
        <v>2.0351835588273699E-4</v>
      </c>
      <c r="JV6">
        <v>2.3248649090754699E-4</v>
      </c>
      <c r="JW6">
        <v>2.9079000000000002</v>
      </c>
      <c r="JX6">
        <v>2826790.7848602701</v>
      </c>
      <c r="JY6">
        <v>5645003.0180304898</v>
      </c>
      <c r="JZ6">
        <v>0</v>
      </c>
      <c r="KA6">
        <v>0</v>
      </c>
      <c r="KB6" t="s">
        <v>318</v>
      </c>
      <c r="KC6">
        <v>0</v>
      </c>
      <c r="KD6" t="s">
        <v>581</v>
      </c>
      <c r="KF6" t="s">
        <v>582</v>
      </c>
      <c r="KG6" t="s">
        <v>526</v>
      </c>
      <c r="KH6" t="s">
        <v>320</v>
      </c>
      <c r="KI6">
        <v>4</v>
      </c>
      <c r="KL6">
        <v>1</v>
      </c>
      <c r="KM6">
        <v>1</v>
      </c>
      <c r="KP6">
        <v>3</v>
      </c>
      <c r="KW6" t="s">
        <v>321</v>
      </c>
      <c r="LB6">
        <v>1</v>
      </c>
      <c r="LC6" t="s">
        <v>318</v>
      </c>
      <c r="LD6" t="s">
        <v>322</v>
      </c>
      <c r="LE6">
        <v>0</v>
      </c>
      <c r="LF6">
        <v>1</v>
      </c>
    </row>
    <row r="7" spans="1:318" x14ac:dyDescent="0.2">
      <c r="A7" t="s">
        <v>528</v>
      </c>
      <c r="B7" s="21" t="str">
        <f t="shared" si="0"/>
        <v>GravityX, MoM</v>
      </c>
      <c r="C7" t="s">
        <v>529</v>
      </c>
      <c r="D7" t="s">
        <v>323</v>
      </c>
      <c r="E7">
        <v>17</v>
      </c>
      <c r="F7" s="21" t="str">
        <f t="shared" si="1"/>
        <v>C2FEN0061717</v>
      </c>
      <c r="G7" s="6">
        <v>1238888.4207444501</v>
      </c>
      <c r="H7" s="6">
        <v>664840.35239192995</v>
      </c>
      <c r="I7" s="22">
        <f>IF(G7-_xlfn.XLOOKUP(D7&amp;E7,'Ch2'!G:G,'Ch2'!C:C)&lt;0,"",G7)</f>
        <v>1238888.4207444501</v>
      </c>
      <c r="J7" s="8">
        <v>44624.415039236112</v>
      </c>
      <c r="K7" s="6">
        <v>1238888.4207444501</v>
      </c>
      <c r="L7" s="21" t="s">
        <v>462</v>
      </c>
      <c r="M7">
        <v>1</v>
      </c>
      <c r="N7" t="s">
        <v>530</v>
      </c>
      <c r="O7" t="s">
        <v>530</v>
      </c>
      <c r="R7">
        <v>1800</v>
      </c>
      <c r="S7">
        <v>103</v>
      </c>
      <c r="U7">
        <v>0</v>
      </c>
      <c r="V7">
        <v>34.032542228698702</v>
      </c>
      <c r="W7">
        <v>0</v>
      </c>
      <c r="X7" t="s">
        <v>587</v>
      </c>
      <c r="AG7">
        <v>0</v>
      </c>
      <c r="AH7">
        <v>0</v>
      </c>
      <c r="AL7">
        <v>6</v>
      </c>
      <c r="AM7">
        <v>10</v>
      </c>
      <c r="AU7" s="35">
        <v>23</v>
      </c>
      <c r="AV7" t="b">
        <v>1</v>
      </c>
      <c r="AW7">
        <v>0</v>
      </c>
      <c r="AY7">
        <v>1238888.4207444501</v>
      </c>
      <c r="BA7">
        <v>1238888.4207444501</v>
      </c>
      <c r="BB7">
        <v>0</v>
      </c>
      <c r="BC7">
        <v>2.4840295711282202E-2</v>
      </c>
      <c r="BD7">
        <v>1394078.8903522</v>
      </c>
      <c r="BE7">
        <v>155190.444767457</v>
      </c>
      <c r="BF7">
        <v>0</v>
      </c>
      <c r="BG7">
        <v>0</v>
      </c>
      <c r="BH7">
        <v>0</v>
      </c>
      <c r="BI7" s="35">
        <v>23</v>
      </c>
      <c r="BJ7">
        <v>51</v>
      </c>
      <c r="BK7">
        <v>0</v>
      </c>
      <c r="BL7">
        <v>43</v>
      </c>
      <c r="BM7">
        <v>0</v>
      </c>
      <c r="BN7">
        <v>0</v>
      </c>
      <c r="BO7">
        <v>0</v>
      </c>
      <c r="BP7">
        <v>723</v>
      </c>
      <c r="BQ7">
        <v>0</v>
      </c>
      <c r="BR7">
        <v>0</v>
      </c>
      <c r="BS7">
        <v>0</v>
      </c>
      <c r="BT7">
        <v>130</v>
      </c>
      <c r="BU7">
        <v>0</v>
      </c>
      <c r="BV7">
        <v>0</v>
      </c>
      <c r="BW7">
        <v>0</v>
      </c>
      <c r="BX7">
        <v>4427</v>
      </c>
      <c r="BY7">
        <v>0</v>
      </c>
      <c r="BZ7">
        <v>0</v>
      </c>
      <c r="CA7">
        <v>0</v>
      </c>
      <c r="CB7">
        <v>74400</v>
      </c>
      <c r="CC7">
        <v>0</v>
      </c>
      <c r="CD7">
        <v>0</v>
      </c>
      <c r="CE7">
        <v>0</v>
      </c>
      <c r="CF7">
        <v>13374</v>
      </c>
      <c r="CG7">
        <v>23</v>
      </c>
      <c r="CH7">
        <v>0</v>
      </c>
      <c r="CI7">
        <v>0</v>
      </c>
      <c r="CJ7">
        <v>0</v>
      </c>
      <c r="CK7">
        <v>0</v>
      </c>
      <c r="CL7">
        <v>0</v>
      </c>
      <c r="CM7">
        <v>23</v>
      </c>
      <c r="CN7">
        <v>0</v>
      </c>
      <c r="CO7" t="s">
        <v>588</v>
      </c>
      <c r="CQ7">
        <v>548556.61098968203</v>
      </c>
      <c r="CR7">
        <v>690331.80975477304</v>
      </c>
      <c r="CS7">
        <v>0</v>
      </c>
      <c r="CT7">
        <v>0</v>
      </c>
      <c r="CU7">
        <v>1.20749725534117E-2</v>
      </c>
      <c r="CV7">
        <v>1.2765323157870399E-2</v>
      </c>
      <c r="CW7">
        <v>1.0887668444864501E-2</v>
      </c>
      <c r="CX7">
        <v>1.0745959466362399E-2</v>
      </c>
      <c r="CY7">
        <v>2.1633627911226999E-2</v>
      </c>
      <c r="CZ7">
        <v>1.1873041085472299E-3</v>
      </c>
      <c r="DA7">
        <v>2.0193636915079899E-3</v>
      </c>
      <c r="DB7">
        <v>3.2066678000552298E-3</v>
      </c>
      <c r="DC7">
        <v>694400.64273547695</v>
      </c>
      <c r="DD7">
        <v>699678.24761673098</v>
      </c>
      <c r="DE7">
        <v>145844.019670821</v>
      </c>
      <c r="DF7">
        <v>9346.4250966357304</v>
      </c>
      <c r="DG7">
        <v>6422.9676495215399</v>
      </c>
      <c r="DH7">
        <v>6565.5575359689301</v>
      </c>
      <c r="DI7">
        <v>12988.5251854904</v>
      </c>
      <c r="DJ7">
        <v>2786.9920213001501</v>
      </c>
      <c r="DK7">
        <v>2780.8675606667998</v>
      </c>
      <c r="DL7">
        <v>5567.8595819669499</v>
      </c>
      <c r="DM7">
        <v>136634.06</v>
      </c>
      <c r="DN7">
        <v>0</v>
      </c>
      <c r="DO7">
        <v>136634.06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0.101088528228177</v>
      </c>
      <c r="EL7">
        <v>8.3975230554443003E-2</v>
      </c>
      <c r="EM7" s="1">
        <v>9.7998099336748997E-5</v>
      </c>
      <c r="EN7">
        <v>0</v>
      </c>
      <c r="EO7" s="1">
        <v>2.9339666944533498E-20</v>
      </c>
      <c r="EP7">
        <v>0.59970850287311706</v>
      </c>
      <c r="EQ7" s="1">
        <v>9.6216919317701393E-5</v>
      </c>
      <c r="ER7" s="1">
        <v>9.6180385302041497E-5</v>
      </c>
      <c r="ES7">
        <v>0</v>
      </c>
      <c r="ET7">
        <v>0.99494026845119798</v>
      </c>
      <c r="EU7">
        <v>0</v>
      </c>
      <c r="EV7">
        <v>0</v>
      </c>
      <c r="EW7">
        <v>0</v>
      </c>
      <c r="EX7" s="1">
        <v>9.7999607205322096E-5</v>
      </c>
      <c r="EY7">
        <v>0.82617000221199</v>
      </c>
      <c r="EZ7">
        <v>0</v>
      </c>
      <c r="FA7">
        <v>0</v>
      </c>
      <c r="FB7" s="1">
        <v>9.7971027805954195E-5</v>
      </c>
      <c r="FC7">
        <v>0</v>
      </c>
      <c r="FD7" s="1">
        <v>5.2103992231877703E-8</v>
      </c>
      <c r="FE7" s="1">
        <v>5.22382848089364E-9</v>
      </c>
      <c r="FF7" s="1">
        <v>5.18991072340213E-9</v>
      </c>
      <c r="FG7" s="1">
        <v>5.22382848089364E-9</v>
      </c>
      <c r="FH7" s="1">
        <v>5.2103992231877703E-8</v>
      </c>
      <c r="FI7" s="1">
        <v>5.2051028737176701E-8</v>
      </c>
      <c r="FJ7" s="1">
        <v>5.2103992231877703E-8</v>
      </c>
      <c r="FK7">
        <v>0</v>
      </c>
      <c r="FL7">
        <v>0</v>
      </c>
      <c r="FM7" s="1">
        <v>-6.3997995997816401E-10</v>
      </c>
      <c r="FN7" s="1">
        <v>6.8066853414229096E-9</v>
      </c>
      <c r="FO7" s="1">
        <v>7.4466653014010798E-9</v>
      </c>
      <c r="FP7" s="1">
        <v>-4.26991076459664E-9</v>
      </c>
      <c r="FQ7" s="1">
        <v>6.32171961475009E-8</v>
      </c>
      <c r="FR7" s="1">
        <v>6.7487106912097507E-8</v>
      </c>
      <c r="FS7">
        <v>0.75</v>
      </c>
      <c r="FT7">
        <v>0.104719755119659</v>
      </c>
      <c r="FU7">
        <v>0</v>
      </c>
      <c r="FV7">
        <v>0.101088528228177</v>
      </c>
      <c r="FW7">
        <v>8.3975230554443003E-2</v>
      </c>
      <c r="FX7" s="1">
        <v>9.7998199464210901E-5</v>
      </c>
      <c r="FY7">
        <v>0</v>
      </c>
      <c r="FZ7">
        <v>0.17429387680949299</v>
      </c>
      <c r="GA7">
        <v>3.5012058806858898E-2</v>
      </c>
      <c r="GB7" s="1">
        <v>9.7998199464210901E-5</v>
      </c>
      <c r="GC7">
        <v>0</v>
      </c>
      <c r="GD7">
        <v>0</v>
      </c>
      <c r="GE7">
        <v>0.43986739792498603</v>
      </c>
      <c r="GF7" s="1">
        <v>9.6652895393567405E-5</v>
      </c>
      <c r="GG7" s="1">
        <v>9.7673067928544203E-5</v>
      </c>
      <c r="GH7">
        <v>0</v>
      </c>
      <c r="GI7">
        <v>9.0511819856357506E-2</v>
      </c>
      <c r="GJ7">
        <v>0</v>
      </c>
      <c r="GK7">
        <v>0</v>
      </c>
      <c r="GL7">
        <v>0</v>
      </c>
      <c r="GM7" s="1">
        <v>9.7999126037105701E-5</v>
      </c>
      <c r="GN7">
        <v>0.21999879431777999</v>
      </c>
      <c r="GO7">
        <v>0</v>
      </c>
      <c r="GP7">
        <v>0</v>
      </c>
      <c r="GQ7" s="1">
        <v>9.7971321006973201E-5</v>
      </c>
      <c r="GR7">
        <v>0</v>
      </c>
      <c r="GS7" s="1">
        <v>8.4498503916119394E-8</v>
      </c>
      <c r="GT7" s="1">
        <v>8.4498503916119394E-8</v>
      </c>
      <c r="GU7" s="1">
        <v>5.2260986649343902E-9</v>
      </c>
      <c r="GV7" s="1">
        <v>8.4498503916119394E-8</v>
      </c>
      <c r="GW7" s="1">
        <v>5.2269538475258E-8</v>
      </c>
      <c r="GX7" s="1">
        <v>5.2202322270433701E-8</v>
      </c>
      <c r="GY7" s="1">
        <v>5.2269538475258E-8</v>
      </c>
      <c r="GZ7">
        <v>0</v>
      </c>
      <c r="HA7">
        <v>0</v>
      </c>
      <c r="HB7" s="1">
        <v>-1.0540540730018E-8</v>
      </c>
      <c r="HC7" s="1">
        <v>6.8507601962634698E-9</v>
      </c>
      <c r="HD7" s="1">
        <v>1.7391300926281399E-8</v>
      </c>
      <c r="HE7" s="1">
        <v>-4.2973631305651404E-9</v>
      </c>
      <c r="HF7" s="1">
        <v>6.2352875855860803E-8</v>
      </c>
      <c r="HG7" s="1">
        <v>6.6650238986425898E-8</v>
      </c>
      <c r="HH7">
        <v>0.25</v>
      </c>
      <c r="HI7">
        <v>0</v>
      </c>
      <c r="HJ7">
        <v>0</v>
      </c>
      <c r="HK7" s="1">
        <v>2.9339666944533498E-20</v>
      </c>
      <c r="HL7">
        <v>0.59970850287311706</v>
      </c>
      <c r="HM7" s="1">
        <v>9.6652895393567405E-5</v>
      </c>
      <c r="HN7" s="1">
        <v>9.7673067928544203E-5</v>
      </c>
      <c r="HO7">
        <v>0</v>
      </c>
      <c r="HP7">
        <v>0.99494026845119798</v>
      </c>
      <c r="HQ7">
        <v>0</v>
      </c>
      <c r="HR7">
        <v>0</v>
      </c>
      <c r="HS7">
        <v>0</v>
      </c>
      <c r="HT7" s="1">
        <v>9.7999607205322096E-5</v>
      </c>
      <c r="HU7">
        <v>0.82617000221199</v>
      </c>
      <c r="HV7">
        <v>0</v>
      </c>
      <c r="HW7">
        <v>0</v>
      </c>
      <c r="HX7" s="1">
        <v>9.7971321006973201E-5</v>
      </c>
      <c r="HY7">
        <v>0</v>
      </c>
      <c r="HZ7" s="1">
        <v>8.4498503916119394E-8</v>
      </c>
      <c r="IA7" s="1">
        <v>8.4498503916119394E-8</v>
      </c>
      <c r="IB7" s="1">
        <v>5.2260986649343902E-9</v>
      </c>
      <c r="IC7" s="1">
        <v>8.4498503916119394E-8</v>
      </c>
      <c r="ID7" s="1">
        <v>5.2269538475258E-8</v>
      </c>
      <c r="IE7" s="1">
        <v>5.2202322270433701E-8</v>
      </c>
      <c r="IF7" s="1">
        <v>5.2269538475258E-8</v>
      </c>
      <c r="IG7">
        <v>0</v>
      </c>
      <c r="IH7">
        <v>0</v>
      </c>
      <c r="II7">
        <v>853</v>
      </c>
      <c r="IJ7">
        <v>617</v>
      </c>
      <c r="IK7">
        <v>103</v>
      </c>
      <c r="IL7">
        <v>85</v>
      </c>
      <c r="IM7">
        <v>18</v>
      </c>
      <c r="IN7">
        <v>69</v>
      </c>
      <c r="IO7">
        <v>16</v>
      </c>
      <c r="IP7">
        <v>0</v>
      </c>
      <c r="IQ7">
        <v>94</v>
      </c>
      <c r="IR7">
        <v>723</v>
      </c>
      <c r="IS7">
        <v>405</v>
      </c>
      <c r="IT7">
        <v>50</v>
      </c>
      <c r="IU7">
        <v>50</v>
      </c>
      <c r="IV7">
        <v>130</v>
      </c>
      <c r="IW7">
        <v>128</v>
      </c>
      <c r="IX7">
        <v>2</v>
      </c>
      <c r="IY7">
        <v>2</v>
      </c>
      <c r="IZ7">
        <v>0</v>
      </c>
      <c r="JA7">
        <v>1.5928630779171699E-4</v>
      </c>
      <c r="JB7" s="1">
        <v>5.7185481566968101E-5</v>
      </c>
      <c r="JC7">
        <v>1.5928630779171699E-4</v>
      </c>
      <c r="JD7">
        <v>1.3954696232865101E-4</v>
      </c>
      <c r="JE7" s="1">
        <v>5.7185481566968101E-5</v>
      </c>
      <c r="JF7" s="1">
        <v>4.3549613818694101E-5</v>
      </c>
      <c r="JG7">
        <v>0</v>
      </c>
      <c r="JH7">
        <v>0</v>
      </c>
      <c r="JI7">
        <v>0</v>
      </c>
      <c r="JJ7">
        <v>0</v>
      </c>
      <c r="JK7">
        <v>0</v>
      </c>
      <c r="JL7">
        <v>0</v>
      </c>
      <c r="JM7">
        <v>5.5231047306101696E-3</v>
      </c>
      <c r="JN7">
        <v>5.5449124592644502E-3</v>
      </c>
      <c r="JO7">
        <v>1.6349193461315499E-3</v>
      </c>
      <c r="JP7">
        <v>1.6049276152474601E-3</v>
      </c>
      <c r="JQ7" s="1">
        <v>-1.11805206899961E-8</v>
      </c>
      <c r="JR7" s="1">
        <v>1.36574455376863E-8</v>
      </c>
      <c r="JS7" s="1">
        <v>2.4837966227682499E-8</v>
      </c>
      <c r="JT7" s="1">
        <v>-8.5672738951617903E-9</v>
      </c>
      <c r="JU7" s="1">
        <v>1.25570072003361E-7</v>
      </c>
      <c r="JV7" s="1">
        <v>1.3413734589852301E-7</v>
      </c>
      <c r="JW7">
        <v>0.75</v>
      </c>
      <c r="JX7">
        <v>682006.252534381</v>
      </c>
      <c r="JY7">
        <v>1230562.86352406</v>
      </c>
      <c r="JZ7">
        <v>0.104719755119659</v>
      </c>
      <c r="KA7">
        <v>0</v>
      </c>
      <c r="KB7" t="s">
        <v>318</v>
      </c>
      <c r="KC7">
        <v>0</v>
      </c>
      <c r="KD7" t="s">
        <v>589</v>
      </c>
      <c r="KF7" t="s">
        <v>590</v>
      </c>
      <c r="KG7" t="s">
        <v>525</v>
      </c>
      <c r="KH7" t="s">
        <v>320</v>
      </c>
      <c r="KI7">
        <v>2</v>
      </c>
      <c r="KL7">
        <v>1</v>
      </c>
      <c r="KM7">
        <v>1</v>
      </c>
      <c r="KP7">
        <v>10</v>
      </c>
      <c r="KW7" t="s">
        <v>321</v>
      </c>
      <c r="LB7">
        <v>1</v>
      </c>
      <c r="LC7" t="s">
        <v>318</v>
      </c>
      <c r="LD7" t="s">
        <v>322</v>
      </c>
      <c r="LE7">
        <v>0</v>
      </c>
      <c r="LF7">
        <v>1</v>
      </c>
    </row>
    <row r="8" spans="1:318" x14ac:dyDescent="0.2">
      <c r="A8" t="s">
        <v>528</v>
      </c>
      <c r="B8" s="21" t="str">
        <f t="shared" si="0"/>
        <v>GravityX, MoM</v>
      </c>
      <c r="C8" t="s">
        <v>529</v>
      </c>
      <c r="D8" t="s">
        <v>323</v>
      </c>
      <c r="E8">
        <v>5</v>
      </c>
      <c r="F8" s="21" t="str">
        <f t="shared" si="1"/>
        <v>C2FEN006175</v>
      </c>
      <c r="G8" s="6">
        <v>1350736.9074923501</v>
      </c>
      <c r="H8" s="6">
        <v>834871.64672543597</v>
      </c>
      <c r="I8" s="22">
        <f>IF(G8-_xlfn.XLOOKUP(D8&amp;E8,'Ch2'!G:G,'Ch2'!C:C)&lt;0,"",G8)</f>
        <v>1350736.9074923501</v>
      </c>
      <c r="J8" s="8">
        <v>44624.414792303243</v>
      </c>
      <c r="K8" s="6">
        <v>1350736.9074923501</v>
      </c>
      <c r="L8" s="21" t="s">
        <v>462</v>
      </c>
      <c r="M8">
        <v>1</v>
      </c>
      <c r="N8" t="s">
        <v>530</v>
      </c>
      <c r="O8" t="s">
        <v>530</v>
      </c>
      <c r="R8">
        <v>1800</v>
      </c>
      <c r="S8">
        <v>105</v>
      </c>
      <c r="U8">
        <v>0</v>
      </c>
      <c r="V8">
        <v>37.943729877471903</v>
      </c>
      <c r="W8">
        <v>0</v>
      </c>
      <c r="X8" t="s">
        <v>591</v>
      </c>
      <c r="AG8">
        <v>0</v>
      </c>
      <c r="AH8">
        <v>0</v>
      </c>
      <c r="AL8">
        <v>8</v>
      </c>
      <c r="AM8">
        <v>9</v>
      </c>
      <c r="AU8" s="35">
        <v>19</v>
      </c>
      <c r="AV8" t="b">
        <v>1</v>
      </c>
      <c r="AW8">
        <v>0</v>
      </c>
      <c r="AY8">
        <v>1350736.9074923501</v>
      </c>
      <c r="BA8">
        <v>1350736.9074923501</v>
      </c>
      <c r="BB8">
        <v>0</v>
      </c>
      <c r="BC8">
        <v>2.1734459363282201E-2</v>
      </c>
      <c r="BD8">
        <v>1467669.0996520999</v>
      </c>
      <c r="BE8">
        <v>116932.17042528999</v>
      </c>
      <c r="BF8">
        <v>0</v>
      </c>
      <c r="BG8">
        <v>0</v>
      </c>
      <c r="BH8">
        <v>0</v>
      </c>
      <c r="BI8" s="35">
        <v>19</v>
      </c>
      <c r="BJ8">
        <v>45</v>
      </c>
      <c r="BK8">
        <v>0</v>
      </c>
      <c r="BL8">
        <v>49</v>
      </c>
      <c r="BM8">
        <v>0</v>
      </c>
      <c r="BN8">
        <v>0</v>
      </c>
      <c r="BO8">
        <v>0</v>
      </c>
      <c r="BP8">
        <v>723</v>
      </c>
      <c r="BQ8">
        <v>0</v>
      </c>
      <c r="BR8">
        <v>0</v>
      </c>
      <c r="BS8">
        <v>0</v>
      </c>
      <c r="BT8">
        <v>130</v>
      </c>
      <c r="BU8">
        <v>0</v>
      </c>
      <c r="BV8">
        <v>0</v>
      </c>
      <c r="BW8">
        <v>0</v>
      </c>
      <c r="BX8">
        <v>5117</v>
      </c>
      <c r="BY8">
        <v>0</v>
      </c>
      <c r="BZ8">
        <v>0</v>
      </c>
      <c r="CA8">
        <v>0</v>
      </c>
      <c r="CB8">
        <v>75865</v>
      </c>
      <c r="CC8">
        <v>0</v>
      </c>
      <c r="CD8">
        <v>0</v>
      </c>
      <c r="CE8">
        <v>0</v>
      </c>
      <c r="CF8">
        <v>13646</v>
      </c>
      <c r="CG8">
        <v>19</v>
      </c>
      <c r="CH8">
        <v>0</v>
      </c>
      <c r="CI8">
        <v>0</v>
      </c>
      <c r="CJ8">
        <v>0</v>
      </c>
      <c r="CK8">
        <v>0</v>
      </c>
      <c r="CL8">
        <v>0</v>
      </c>
      <c r="CM8">
        <v>19</v>
      </c>
      <c r="CN8">
        <v>0</v>
      </c>
      <c r="CO8" t="s">
        <v>559</v>
      </c>
      <c r="CQ8">
        <v>625541.32276765595</v>
      </c>
      <c r="CR8">
        <v>725195.58472469798</v>
      </c>
      <c r="CS8">
        <v>0</v>
      </c>
      <c r="CT8">
        <v>0</v>
      </c>
      <c r="CU8">
        <v>9.5544873242525592E-3</v>
      </c>
      <c r="CV8">
        <v>1.21799720390296E-2</v>
      </c>
      <c r="CW8">
        <v>8.65803714475517E-3</v>
      </c>
      <c r="CX8">
        <v>8.8885261903563408E-3</v>
      </c>
      <c r="CY8">
        <v>1.7546563335111499E-2</v>
      </c>
      <c r="CZ8">
        <v>8.9645017949738595E-4</v>
      </c>
      <c r="DA8">
        <v>3.2914458486733101E-3</v>
      </c>
      <c r="DB8">
        <v>4.1878960281706897E-3</v>
      </c>
      <c r="DC8">
        <v>731932.01058138302</v>
      </c>
      <c r="DD8">
        <v>735737.08907072002</v>
      </c>
      <c r="DE8">
        <v>106390.67825924</v>
      </c>
      <c r="DF8">
        <v>10541.492166050501</v>
      </c>
      <c r="DG8">
        <v>7498.8577677071698</v>
      </c>
      <c r="DH8">
        <v>7634.7756041764997</v>
      </c>
      <c r="DI8">
        <v>15133.633371883599</v>
      </c>
      <c r="DJ8">
        <v>2922.5304915330498</v>
      </c>
      <c r="DK8">
        <v>2906.71656187401</v>
      </c>
      <c r="DL8">
        <v>5829.2470534070699</v>
      </c>
      <c r="DM8">
        <v>95969.29</v>
      </c>
      <c r="DN8">
        <v>0</v>
      </c>
      <c r="DO8">
        <v>95969.29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9.5534239082980005E-2</v>
      </c>
      <c r="EL8">
        <v>9.5411891881110197E-2</v>
      </c>
      <c r="EM8" s="1">
        <v>9.7997870978527803E-5</v>
      </c>
      <c r="EN8">
        <v>0</v>
      </c>
      <c r="EO8" s="1">
        <v>4.2287547647608202E-20</v>
      </c>
      <c r="EP8">
        <v>0.87616850983375505</v>
      </c>
      <c r="EQ8" s="1">
        <v>9.4018773295387299E-5</v>
      </c>
      <c r="ER8" s="1">
        <v>9.7708959030412505E-5</v>
      </c>
      <c r="ES8">
        <v>0</v>
      </c>
      <c r="ET8">
        <v>0.99494026831383597</v>
      </c>
      <c r="EU8">
        <v>0</v>
      </c>
      <c r="EV8">
        <v>0</v>
      </c>
      <c r="EW8">
        <v>0</v>
      </c>
      <c r="EX8" s="1">
        <v>9.7999480905872004E-5</v>
      </c>
      <c r="EY8">
        <v>0.69961000295771103</v>
      </c>
      <c r="EZ8">
        <v>0</v>
      </c>
      <c r="FA8">
        <v>0</v>
      </c>
      <c r="FB8" s="1">
        <v>9.7981067352925696E-5</v>
      </c>
      <c r="FC8">
        <v>0</v>
      </c>
      <c r="FD8" s="1">
        <v>4.0486137387052397E-8</v>
      </c>
      <c r="FE8" s="1">
        <v>4.0556606961672498E-9</v>
      </c>
      <c r="FF8" s="1">
        <v>4.0556606961672498E-9</v>
      </c>
      <c r="FG8" s="1">
        <v>4.0307028825736697E-9</v>
      </c>
      <c r="FH8" s="1">
        <v>4.0486137387052397E-8</v>
      </c>
      <c r="FI8" s="1">
        <v>4.0447943661092702E-8</v>
      </c>
      <c r="FJ8" s="1">
        <v>4.0486137387052397E-8</v>
      </c>
      <c r="FK8">
        <v>0</v>
      </c>
      <c r="FL8">
        <v>0</v>
      </c>
      <c r="FM8" s="1">
        <v>5.5910362285756197E-10</v>
      </c>
      <c r="FN8" s="1">
        <v>5.6604052297804402E-9</v>
      </c>
      <c r="FO8" s="1">
        <v>5.1013016069228696E-9</v>
      </c>
      <c r="FP8" s="1">
        <v>-2.1924985970070798E-9</v>
      </c>
      <c r="FQ8" s="1">
        <v>5.0872761174216501E-8</v>
      </c>
      <c r="FR8" s="1">
        <v>5.3065259771223603E-8</v>
      </c>
      <c r="FS8">
        <v>0.75</v>
      </c>
      <c r="FT8">
        <v>0.104719755119659</v>
      </c>
      <c r="FU8">
        <v>0</v>
      </c>
      <c r="FV8">
        <v>9.5534239082980005E-2</v>
      </c>
      <c r="FW8">
        <v>9.5411891881110197E-2</v>
      </c>
      <c r="FX8" s="1">
        <v>9.7998637929030895E-5</v>
      </c>
      <c r="FY8">
        <v>0</v>
      </c>
      <c r="FZ8">
        <v>0.19097689398527501</v>
      </c>
      <c r="GA8">
        <v>7.1356660379000306E-2</v>
      </c>
      <c r="GB8" s="1">
        <v>9.7998637929030895E-5</v>
      </c>
      <c r="GC8">
        <v>0</v>
      </c>
      <c r="GD8">
        <v>0</v>
      </c>
      <c r="GE8">
        <v>0.62964947063807097</v>
      </c>
      <c r="GF8" s="1">
        <v>9.6259365434961305E-5</v>
      </c>
      <c r="GG8" s="1">
        <v>9.7722131824601294E-5</v>
      </c>
      <c r="GH8">
        <v>0</v>
      </c>
      <c r="GI8">
        <v>9.0511819659050405E-2</v>
      </c>
      <c r="GJ8">
        <v>0</v>
      </c>
      <c r="GK8">
        <v>0</v>
      </c>
      <c r="GL8">
        <v>0</v>
      </c>
      <c r="GM8" s="1">
        <v>9.7998943680302405E-5</v>
      </c>
      <c r="GN8">
        <v>0.18999968873466799</v>
      </c>
      <c r="GO8">
        <v>0</v>
      </c>
      <c r="GP8">
        <v>0</v>
      </c>
      <c r="GQ8" s="1">
        <v>9.7981882226427704E-5</v>
      </c>
      <c r="GR8">
        <v>0</v>
      </c>
      <c r="GS8" s="1">
        <v>1.03584234883991E-7</v>
      </c>
      <c r="GT8" s="1">
        <v>1.03584234883991E-7</v>
      </c>
      <c r="GU8" s="1">
        <v>1.4035933970646299E-8</v>
      </c>
      <c r="GV8" s="1">
        <v>1.03584234883991E-7</v>
      </c>
      <c r="GW8" s="1">
        <v>5.1958928937167999E-8</v>
      </c>
      <c r="GX8" s="1">
        <v>5.1884611523833599E-8</v>
      </c>
      <c r="GY8" s="1">
        <v>5.1958928937167999E-8</v>
      </c>
      <c r="GZ8">
        <v>0</v>
      </c>
      <c r="HA8">
        <v>0</v>
      </c>
      <c r="HB8" s="1">
        <v>-2.6724427034167101E-8</v>
      </c>
      <c r="HC8" s="1">
        <v>6.3943642060455499E-9</v>
      </c>
      <c r="HD8" s="1">
        <v>3.3118791240212598E-8</v>
      </c>
      <c r="HE8" s="1">
        <v>-2.29477640467435E-9</v>
      </c>
      <c r="HF8" s="1">
        <v>5.2205109939057401E-8</v>
      </c>
      <c r="HG8" s="1">
        <v>5.4499886343731702E-8</v>
      </c>
      <c r="HH8">
        <v>0.25</v>
      </c>
      <c r="HI8">
        <v>0</v>
      </c>
      <c r="HJ8">
        <v>0</v>
      </c>
      <c r="HK8" s="1">
        <v>4.2287547647608202E-20</v>
      </c>
      <c r="HL8">
        <v>0.87616850983375505</v>
      </c>
      <c r="HM8" s="1">
        <v>9.6259365434961305E-5</v>
      </c>
      <c r="HN8" s="1">
        <v>9.7722131824601294E-5</v>
      </c>
      <c r="HO8">
        <v>0</v>
      </c>
      <c r="HP8">
        <v>0.99494026831383597</v>
      </c>
      <c r="HQ8">
        <v>0</v>
      </c>
      <c r="HR8">
        <v>0</v>
      </c>
      <c r="HS8">
        <v>0</v>
      </c>
      <c r="HT8" s="1">
        <v>9.7999480905872004E-5</v>
      </c>
      <c r="HU8">
        <v>0.69961000295771103</v>
      </c>
      <c r="HV8">
        <v>0</v>
      </c>
      <c r="HW8">
        <v>0</v>
      </c>
      <c r="HX8" s="1">
        <v>9.7981882226427704E-5</v>
      </c>
      <c r="HY8">
        <v>0</v>
      </c>
      <c r="HZ8" s="1">
        <v>1.03584234883991E-7</v>
      </c>
      <c r="IA8" s="1">
        <v>1.03584234883991E-7</v>
      </c>
      <c r="IB8" s="1">
        <v>1.4035933970646299E-8</v>
      </c>
      <c r="IC8" s="1">
        <v>1.03584234883991E-7</v>
      </c>
      <c r="ID8" s="1">
        <v>5.1958928937167999E-8</v>
      </c>
      <c r="IE8" s="1">
        <v>5.1884611523833599E-8</v>
      </c>
      <c r="IF8" s="1">
        <v>5.1958928937167999E-8</v>
      </c>
      <c r="IG8">
        <v>0</v>
      </c>
      <c r="IH8">
        <v>0</v>
      </c>
      <c r="II8">
        <v>853</v>
      </c>
      <c r="IJ8">
        <v>617</v>
      </c>
      <c r="IK8">
        <v>105</v>
      </c>
      <c r="IL8">
        <v>54</v>
      </c>
      <c r="IM8">
        <v>51</v>
      </c>
      <c r="IN8">
        <v>50</v>
      </c>
      <c r="IO8">
        <v>4</v>
      </c>
      <c r="IP8">
        <v>0</v>
      </c>
      <c r="IQ8">
        <v>94</v>
      </c>
      <c r="IR8">
        <v>723</v>
      </c>
      <c r="IS8">
        <v>404</v>
      </c>
      <c r="IT8">
        <v>50</v>
      </c>
      <c r="IU8">
        <v>50</v>
      </c>
      <c r="IV8">
        <v>130</v>
      </c>
      <c r="IW8">
        <v>128</v>
      </c>
      <c r="IX8">
        <v>2</v>
      </c>
      <c r="IY8">
        <v>2</v>
      </c>
      <c r="IZ8">
        <v>0</v>
      </c>
      <c r="JA8">
        <v>2.68392200368339E-4</v>
      </c>
      <c r="JB8" s="1">
        <v>3.8360259496883398E-5</v>
      </c>
      <c r="JC8">
        <v>2.6776616466861399E-4</v>
      </c>
      <c r="JD8">
        <v>2.68392200368339E-4</v>
      </c>
      <c r="JE8" s="1">
        <v>3.8360259496883398E-5</v>
      </c>
      <c r="JF8" s="1">
        <v>3.43202992052482E-5</v>
      </c>
      <c r="JG8">
        <v>0</v>
      </c>
      <c r="JH8">
        <v>0</v>
      </c>
      <c r="JI8">
        <v>0</v>
      </c>
      <c r="JJ8">
        <v>0</v>
      </c>
      <c r="JK8">
        <v>0</v>
      </c>
      <c r="JL8">
        <v>0</v>
      </c>
      <c r="JM8">
        <v>5.3168946379032796E-3</v>
      </c>
      <c r="JN8">
        <v>5.3450294909543304E-3</v>
      </c>
      <c r="JO8">
        <v>1.61076713519784E-3</v>
      </c>
      <c r="JP8">
        <v>1.53653472344589E-3</v>
      </c>
      <c r="JQ8" s="1">
        <v>-2.6165323411309501E-8</v>
      </c>
      <c r="JR8" s="1">
        <v>1.2054769435825901E-8</v>
      </c>
      <c r="JS8" s="1">
        <v>3.8220092847135501E-8</v>
      </c>
      <c r="JT8" s="1">
        <v>-4.4872750016814298E-9</v>
      </c>
      <c r="JU8" s="1">
        <v>1.0307787111327399E-7</v>
      </c>
      <c r="JV8" s="1">
        <v>1.0756514611495499E-7</v>
      </c>
      <c r="JW8">
        <v>0.75</v>
      </c>
      <c r="JX8">
        <v>718121.85170128196</v>
      </c>
      <c r="JY8">
        <v>1343663.1744689301</v>
      </c>
      <c r="JZ8">
        <v>0.104719755119659</v>
      </c>
      <c r="KA8">
        <v>0</v>
      </c>
      <c r="KB8" t="s">
        <v>318</v>
      </c>
      <c r="KC8">
        <v>0</v>
      </c>
      <c r="KD8" t="s">
        <v>592</v>
      </c>
      <c r="KF8" t="s">
        <v>593</v>
      </c>
      <c r="KG8" t="s">
        <v>525</v>
      </c>
      <c r="KH8" t="s">
        <v>320</v>
      </c>
      <c r="KI8">
        <v>2</v>
      </c>
      <c r="KL8">
        <v>1</v>
      </c>
      <c r="KM8">
        <v>1</v>
      </c>
      <c r="KP8">
        <v>12</v>
      </c>
      <c r="KW8" t="s">
        <v>321</v>
      </c>
      <c r="LB8">
        <v>1</v>
      </c>
      <c r="LC8" t="s">
        <v>318</v>
      </c>
      <c r="LD8" t="s">
        <v>322</v>
      </c>
      <c r="LE8">
        <v>0</v>
      </c>
      <c r="LF8">
        <v>1</v>
      </c>
    </row>
    <row r="9" spans="1:318" x14ac:dyDescent="0.2">
      <c r="A9" t="s">
        <v>528</v>
      </c>
      <c r="B9" s="21" t="str">
        <f t="shared" si="0"/>
        <v>GravityX, MoM</v>
      </c>
      <c r="C9" t="s">
        <v>529</v>
      </c>
      <c r="D9" t="s">
        <v>323</v>
      </c>
      <c r="E9">
        <v>24</v>
      </c>
      <c r="F9" s="21" t="str">
        <f t="shared" si="1"/>
        <v>C2FEN0061724</v>
      </c>
      <c r="G9" s="6">
        <v>1490284.79900129</v>
      </c>
      <c r="H9" s="6">
        <v>1016926.07337324</v>
      </c>
      <c r="I9" s="22">
        <f>IF(G9-_xlfn.XLOOKUP(D9&amp;E9,'Ch2'!G:G,'Ch2'!C:C)&lt;0,"",G9)</f>
        <v>1490284.79900129</v>
      </c>
      <c r="J9" s="8">
        <v>44615.454308819448</v>
      </c>
      <c r="K9" s="6">
        <v>1490284.79900129</v>
      </c>
      <c r="L9" s="21" t="s">
        <v>462</v>
      </c>
      <c r="M9">
        <v>1</v>
      </c>
      <c r="N9" t="s">
        <v>530</v>
      </c>
      <c r="O9" t="s">
        <v>530</v>
      </c>
      <c r="R9">
        <v>1800</v>
      </c>
      <c r="S9">
        <v>104</v>
      </c>
      <c r="U9">
        <v>0</v>
      </c>
      <c r="V9">
        <v>27.262549161911</v>
      </c>
      <c r="W9">
        <v>0</v>
      </c>
      <c r="X9" t="s">
        <v>583</v>
      </c>
      <c r="AG9">
        <v>0</v>
      </c>
      <c r="AH9">
        <v>0</v>
      </c>
      <c r="AL9">
        <v>4</v>
      </c>
      <c r="AM9">
        <v>11</v>
      </c>
      <c r="AU9" s="35">
        <v>5</v>
      </c>
      <c r="AV9" t="b">
        <v>1</v>
      </c>
      <c r="AW9">
        <v>0</v>
      </c>
      <c r="AY9">
        <v>1490284.79900129</v>
      </c>
      <c r="BA9">
        <v>1490284.79900129</v>
      </c>
      <c r="BB9">
        <v>0</v>
      </c>
      <c r="BC9">
        <v>42.267471235451197</v>
      </c>
      <c r="BD9">
        <v>1529198.5597886201</v>
      </c>
      <c r="BE9">
        <v>38871.493316090899</v>
      </c>
      <c r="BF9">
        <v>0</v>
      </c>
      <c r="BG9">
        <v>0</v>
      </c>
      <c r="BH9">
        <v>0</v>
      </c>
      <c r="BI9" s="35">
        <v>5</v>
      </c>
      <c r="BJ9">
        <v>36</v>
      </c>
      <c r="BK9">
        <v>0</v>
      </c>
      <c r="BL9">
        <v>58</v>
      </c>
      <c r="BM9">
        <v>0</v>
      </c>
      <c r="BN9">
        <v>0</v>
      </c>
      <c r="BO9">
        <v>0</v>
      </c>
      <c r="BP9">
        <v>723</v>
      </c>
      <c r="BQ9">
        <v>0</v>
      </c>
      <c r="BR9">
        <v>0</v>
      </c>
      <c r="BS9">
        <v>0</v>
      </c>
      <c r="BT9">
        <v>130</v>
      </c>
      <c r="BU9">
        <v>0</v>
      </c>
      <c r="BV9">
        <v>0</v>
      </c>
      <c r="BW9">
        <v>0</v>
      </c>
      <c r="BX9">
        <v>6021</v>
      </c>
      <c r="BY9">
        <v>0</v>
      </c>
      <c r="BZ9">
        <v>0</v>
      </c>
      <c r="CA9">
        <v>0</v>
      </c>
      <c r="CB9">
        <v>75121</v>
      </c>
      <c r="CC9">
        <v>0</v>
      </c>
      <c r="CD9">
        <v>0</v>
      </c>
      <c r="CE9">
        <v>0</v>
      </c>
      <c r="CF9">
        <v>13511</v>
      </c>
      <c r="CG9">
        <v>5</v>
      </c>
      <c r="CH9">
        <v>0</v>
      </c>
      <c r="CI9">
        <v>0</v>
      </c>
      <c r="CJ9">
        <v>0</v>
      </c>
      <c r="CK9">
        <v>0</v>
      </c>
      <c r="CL9">
        <v>0</v>
      </c>
      <c r="CM9">
        <v>5</v>
      </c>
      <c r="CN9">
        <v>0</v>
      </c>
      <c r="CO9" t="s">
        <v>554</v>
      </c>
      <c r="CP9">
        <v>1490284.79900129</v>
      </c>
      <c r="CQ9">
        <v>737196.93358380802</v>
      </c>
      <c r="CR9">
        <v>753087.86541748501</v>
      </c>
      <c r="CS9">
        <v>0</v>
      </c>
      <c r="CT9">
        <v>0</v>
      </c>
      <c r="CU9">
        <v>42.257329850649803</v>
      </c>
      <c r="CV9">
        <v>1.0141384801381E-2</v>
      </c>
      <c r="CW9">
        <v>41.791013267295597</v>
      </c>
      <c r="CX9">
        <v>8.7575740598627404E-3</v>
      </c>
      <c r="CY9">
        <v>41.799770841355397</v>
      </c>
      <c r="CZ9">
        <v>0.46631658335422499</v>
      </c>
      <c r="DA9">
        <v>1.3838107415183099E-3</v>
      </c>
      <c r="DB9">
        <v>0.46770039409574399</v>
      </c>
      <c r="DC9">
        <v>764294.57382670604</v>
      </c>
      <c r="DD9">
        <v>764903.98596191301</v>
      </c>
      <c r="DE9">
        <v>27055.382913047899</v>
      </c>
      <c r="DF9">
        <v>11816.1104030429</v>
      </c>
      <c r="DG9">
        <v>9003.6305851819307</v>
      </c>
      <c r="DH9">
        <v>9029.84342812469</v>
      </c>
      <c r="DI9">
        <v>18033.474013306601</v>
      </c>
      <c r="DJ9">
        <v>2791.4423278660202</v>
      </c>
      <c r="DK9">
        <v>2786.2669749182701</v>
      </c>
      <c r="DL9">
        <v>5577.7093027843002</v>
      </c>
      <c r="DM9">
        <v>15260.31</v>
      </c>
      <c r="DN9">
        <v>0</v>
      </c>
      <c r="DO9">
        <v>15260.31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0.18115790804551199</v>
      </c>
      <c r="EL9">
        <v>9.9090870805891698E-2</v>
      </c>
      <c r="EM9" s="1">
        <v>9.4998584812433506E-5</v>
      </c>
      <c r="EN9">
        <v>0</v>
      </c>
      <c r="EO9">
        <v>0</v>
      </c>
      <c r="EP9">
        <v>1.2698934388935501</v>
      </c>
      <c r="EQ9" s="1">
        <v>9.3323821334506606E-5</v>
      </c>
      <c r="ER9">
        <v>0</v>
      </c>
      <c r="ES9">
        <v>0</v>
      </c>
      <c r="ET9">
        <v>0.96125011006663996</v>
      </c>
      <c r="EU9" s="1">
        <v>9.4996823788745494E-5</v>
      </c>
      <c r="EV9">
        <v>0</v>
      </c>
      <c r="EW9">
        <v>0</v>
      </c>
      <c r="EX9" s="1">
        <v>9.4999279351109996E-5</v>
      </c>
      <c r="EY9">
        <v>0.43884998880152198</v>
      </c>
      <c r="EZ9">
        <v>0</v>
      </c>
      <c r="FA9">
        <v>0</v>
      </c>
      <c r="FB9" s="1">
        <v>9.4990177021747599E-5</v>
      </c>
      <c r="FC9">
        <v>0</v>
      </c>
      <c r="FD9">
        <v>1.9002488399055801E-4</v>
      </c>
      <c r="FE9" s="1">
        <v>1.3960074340957299E-7</v>
      </c>
      <c r="FF9" s="1">
        <v>1.3960074340957299E-7</v>
      </c>
      <c r="FG9" s="1">
        <v>1.36422320773377E-7</v>
      </c>
      <c r="FH9">
        <v>1.9002488399055801E-4</v>
      </c>
      <c r="FI9" s="1">
        <v>4.2509121200850999E-7</v>
      </c>
      <c r="FJ9">
        <v>1.9002488399055801E-4</v>
      </c>
      <c r="FK9">
        <v>0</v>
      </c>
      <c r="FL9">
        <v>0</v>
      </c>
      <c r="FM9" s="1">
        <v>1.58494188182258E-6</v>
      </c>
      <c r="FN9" s="1">
        <v>3.59149004867975E-6</v>
      </c>
      <c r="FO9" s="1">
        <v>2.00654816685717E-6</v>
      </c>
      <c r="FP9">
        <v>-4.7510108348174101E-4</v>
      </c>
      <c r="FQ9" s="1">
        <v>1.32958764301712E-5</v>
      </c>
      <c r="FR9">
        <v>4.8839695991191297E-4</v>
      </c>
      <c r="FS9">
        <v>0.75</v>
      </c>
      <c r="FT9">
        <v>0.104719755119659</v>
      </c>
      <c r="FU9">
        <v>0</v>
      </c>
      <c r="FV9">
        <v>0.18115790804551199</v>
      </c>
      <c r="FW9">
        <v>9.9090870805891698E-2</v>
      </c>
      <c r="FX9" s="1">
        <v>9.7998637214713401E-5</v>
      </c>
      <c r="FY9">
        <v>0</v>
      </c>
      <c r="FZ9">
        <v>0.23762933300674599</v>
      </c>
      <c r="GA9">
        <v>9.7813814657340903E-2</v>
      </c>
      <c r="GB9" s="1">
        <v>9.7998637214713401E-5</v>
      </c>
      <c r="GC9">
        <v>0</v>
      </c>
      <c r="GD9">
        <v>0</v>
      </c>
      <c r="GE9">
        <v>0.55338555474018802</v>
      </c>
      <c r="GF9" s="1">
        <v>9.6662650348786004E-5</v>
      </c>
      <c r="GG9" s="1">
        <v>9.7051416844712302E-5</v>
      </c>
      <c r="GH9">
        <v>0</v>
      </c>
      <c r="GI9">
        <v>2.8586599072579301E-2</v>
      </c>
      <c r="GJ9" s="1">
        <v>9.7996849073883605E-5</v>
      </c>
      <c r="GK9">
        <v>0</v>
      </c>
      <c r="GL9">
        <v>0</v>
      </c>
      <c r="GM9" s="1">
        <v>9.7998479665961606E-5</v>
      </c>
      <c r="GN9">
        <v>0.22595992666803399</v>
      </c>
      <c r="GO9">
        <v>0</v>
      </c>
      <c r="GP9">
        <v>0</v>
      </c>
      <c r="GQ9" s="1">
        <v>9.7990237689637993E-5</v>
      </c>
      <c r="GR9">
        <v>0</v>
      </c>
      <c r="GS9" s="1">
        <v>5.2110226356205598E-8</v>
      </c>
      <c r="GT9" s="1">
        <v>2.2568663549105099E-8</v>
      </c>
      <c r="GU9" s="1">
        <v>5.1709960757762003E-9</v>
      </c>
      <c r="GV9" s="1">
        <v>2.2568663549105099E-8</v>
      </c>
      <c r="GW9" s="1">
        <v>5.2110226356205598E-8</v>
      </c>
      <c r="GX9" s="1">
        <v>5.2062587296841603E-8</v>
      </c>
      <c r="GY9" s="1">
        <v>5.2110226356205598E-8</v>
      </c>
      <c r="GZ9">
        <v>0</v>
      </c>
      <c r="HA9">
        <v>0</v>
      </c>
      <c r="HB9" s="1">
        <v>-4.98153176884085E-9</v>
      </c>
      <c r="HC9" s="1">
        <v>5.8154210394589898E-9</v>
      </c>
      <c r="HD9" s="1">
        <v>1.07969528082998E-8</v>
      </c>
      <c r="HE9" s="1">
        <v>3.0379934496284698E-9</v>
      </c>
      <c r="HF9" s="1">
        <v>5.4085467672369702E-8</v>
      </c>
      <c r="HG9" s="1">
        <v>5.1047474222741203E-8</v>
      </c>
      <c r="HH9">
        <v>0.3</v>
      </c>
      <c r="HI9">
        <v>0</v>
      </c>
      <c r="HJ9">
        <v>0</v>
      </c>
      <c r="HK9">
        <v>0</v>
      </c>
      <c r="HL9">
        <v>1.2698934388935501</v>
      </c>
      <c r="HM9" s="1">
        <v>9.6662650348786004E-5</v>
      </c>
      <c r="HN9" s="1">
        <v>9.7051416844712302E-5</v>
      </c>
      <c r="HO9">
        <v>0</v>
      </c>
      <c r="HP9">
        <v>0.96125011006663996</v>
      </c>
      <c r="HQ9" s="1">
        <v>9.7996849073883605E-5</v>
      </c>
      <c r="HR9">
        <v>0</v>
      </c>
      <c r="HS9">
        <v>0</v>
      </c>
      <c r="HT9" s="1">
        <v>9.7998479665961606E-5</v>
      </c>
      <c r="HU9">
        <v>0.43884998880152198</v>
      </c>
      <c r="HV9">
        <v>0</v>
      </c>
      <c r="HW9">
        <v>0</v>
      </c>
      <c r="HX9" s="1">
        <v>9.7990237689637993E-5</v>
      </c>
      <c r="HY9">
        <v>0</v>
      </c>
      <c r="HZ9">
        <v>1.9002488399055801E-4</v>
      </c>
      <c r="IA9" s="1">
        <v>1.3960074340957299E-7</v>
      </c>
      <c r="IB9" s="1">
        <v>1.3960074340957299E-7</v>
      </c>
      <c r="IC9" s="1">
        <v>1.36422320773377E-7</v>
      </c>
      <c r="ID9">
        <v>1.9002488399055801E-4</v>
      </c>
      <c r="IE9" s="1">
        <v>4.2509121200850999E-7</v>
      </c>
      <c r="IF9">
        <v>1.9002488399055801E-4</v>
      </c>
      <c r="IG9">
        <v>0</v>
      </c>
      <c r="IH9">
        <v>0</v>
      </c>
      <c r="II9">
        <v>853</v>
      </c>
      <c r="IJ9">
        <v>617</v>
      </c>
      <c r="IK9">
        <v>104</v>
      </c>
      <c r="IL9">
        <v>80</v>
      </c>
      <c r="IM9">
        <v>24</v>
      </c>
      <c r="IN9">
        <v>71</v>
      </c>
      <c r="IO9">
        <v>9</v>
      </c>
      <c r="IP9">
        <v>0</v>
      </c>
      <c r="IQ9">
        <v>94</v>
      </c>
      <c r="IR9">
        <v>723</v>
      </c>
      <c r="IS9">
        <v>404</v>
      </c>
      <c r="IT9">
        <v>50</v>
      </c>
      <c r="IU9">
        <v>50</v>
      </c>
      <c r="IV9">
        <v>130</v>
      </c>
      <c r="IW9">
        <v>128</v>
      </c>
      <c r="IX9">
        <v>2</v>
      </c>
      <c r="IY9">
        <v>2</v>
      </c>
      <c r="IZ9">
        <v>0</v>
      </c>
      <c r="JA9">
        <v>2.9590019904901499E-4</v>
      </c>
      <c r="JB9" s="1">
        <v>6.3548425374815296E-5</v>
      </c>
      <c r="JC9">
        <v>2.6966528188410101E-4</v>
      </c>
      <c r="JD9">
        <v>2.9590019904901499E-4</v>
      </c>
      <c r="JE9" s="1">
        <v>3.8751322413155197E-5</v>
      </c>
      <c r="JF9" s="1">
        <v>6.3548425374815296E-5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6.2020264318850696E-3</v>
      </c>
      <c r="JN9">
        <v>6.1043416364877402E-3</v>
      </c>
      <c r="JO9">
        <v>1.81786195113921E-3</v>
      </c>
      <c r="JP9">
        <v>1.82432947633177E-3</v>
      </c>
      <c r="JQ9" s="1">
        <v>1.5799603500537299E-6</v>
      </c>
      <c r="JR9" s="1">
        <v>3.5973054697192098E-6</v>
      </c>
      <c r="JS9" s="1">
        <v>2.0173451196654702E-6</v>
      </c>
      <c r="JT9">
        <v>-4.7509804548829198E-4</v>
      </c>
      <c r="JU9" s="1">
        <v>1.33499618978435E-5</v>
      </c>
      <c r="JV9">
        <v>4.8844800738613505E-4</v>
      </c>
      <c r="JW9">
        <v>0.75</v>
      </c>
      <c r="JX9">
        <v>749711.36707817297</v>
      </c>
      <c r="JY9">
        <v>1486908.3006619799</v>
      </c>
      <c r="JZ9">
        <v>0.104719755119659</v>
      </c>
      <c r="KA9">
        <v>0</v>
      </c>
      <c r="KB9" t="s">
        <v>318</v>
      </c>
      <c r="KC9">
        <v>0</v>
      </c>
      <c r="KD9" t="s">
        <v>584</v>
      </c>
      <c r="KF9" t="s">
        <v>585</v>
      </c>
      <c r="KG9" t="s">
        <v>525</v>
      </c>
      <c r="KH9" t="s">
        <v>320</v>
      </c>
      <c r="KI9">
        <v>2</v>
      </c>
      <c r="KL9">
        <v>1</v>
      </c>
      <c r="KM9">
        <v>1</v>
      </c>
      <c r="KP9">
        <v>5</v>
      </c>
      <c r="KW9" t="s">
        <v>321</v>
      </c>
      <c r="LB9">
        <v>1</v>
      </c>
      <c r="LC9" t="s">
        <v>318</v>
      </c>
      <c r="LD9" t="s">
        <v>322</v>
      </c>
      <c r="LE9">
        <v>0</v>
      </c>
      <c r="LF9">
        <v>1</v>
      </c>
    </row>
    <row r="10" spans="1:318" x14ac:dyDescent="0.2">
      <c r="A10" t="s">
        <v>528</v>
      </c>
      <c r="B10" s="21" t="str">
        <f t="shared" si="0"/>
        <v>GravityX, MoM</v>
      </c>
      <c r="C10" t="s">
        <v>529</v>
      </c>
      <c r="D10" t="s">
        <v>362</v>
      </c>
      <c r="E10">
        <v>4</v>
      </c>
      <c r="F10" s="21" t="str">
        <f t="shared" si="1"/>
        <v>C2FEN104804</v>
      </c>
      <c r="G10" s="6">
        <v>670108.07745276205</v>
      </c>
      <c r="H10" s="6">
        <v>372126.84444569401</v>
      </c>
      <c r="I10" s="22">
        <f>IF(G10-_xlfn.XLOOKUP(D10&amp;E10,'Ch2'!G:G,'Ch2'!C:C)&lt;0,"",G10)</f>
        <v>670108.07745276205</v>
      </c>
      <c r="J10" s="8">
        <v>44594.427791898146</v>
      </c>
      <c r="K10" s="6">
        <v>670108.07745276205</v>
      </c>
      <c r="L10" s="21" t="s">
        <v>462</v>
      </c>
      <c r="M10">
        <v>1</v>
      </c>
      <c r="N10" t="s">
        <v>530</v>
      </c>
      <c r="O10" t="s">
        <v>530</v>
      </c>
      <c r="R10">
        <v>24993</v>
      </c>
      <c r="S10">
        <v>4281</v>
      </c>
      <c r="U10">
        <v>0</v>
      </c>
      <c r="V10">
        <v>738.82745838165204</v>
      </c>
      <c r="W10">
        <v>0</v>
      </c>
      <c r="X10" t="s">
        <v>531</v>
      </c>
      <c r="AG10">
        <v>0</v>
      </c>
      <c r="AH10">
        <v>0</v>
      </c>
      <c r="AL10">
        <v>2</v>
      </c>
      <c r="AM10">
        <v>11</v>
      </c>
      <c r="AU10" s="35">
        <v>17712</v>
      </c>
      <c r="AV10" t="b">
        <v>1</v>
      </c>
      <c r="AW10">
        <v>0</v>
      </c>
      <c r="AY10">
        <v>670108.07745276403</v>
      </c>
      <c r="BA10">
        <v>670108.07745276205</v>
      </c>
      <c r="BB10">
        <v>0</v>
      </c>
      <c r="BC10">
        <v>273.91992980933901</v>
      </c>
      <c r="BD10">
        <v>881855.90026978904</v>
      </c>
      <c r="BE10">
        <v>211425.86502533199</v>
      </c>
      <c r="BF10">
        <v>48.037256160189898</v>
      </c>
      <c r="BG10">
        <v>6.0572438855391797E-4</v>
      </c>
      <c r="BH10">
        <v>0</v>
      </c>
      <c r="BI10" s="35">
        <v>0</v>
      </c>
      <c r="BJ10">
        <v>0</v>
      </c>
      <c r="BK10">
        <v>140</v>
      </c>
      <c r="BL10">
        <v>777</v>
      </c>
      <c r="BM10">
        <v>0</v>
      </c>
      <c r="BN10">
        <v>55</v>
      </c>
      <c r="BO10">
        <v>0</v>
      </c>
      <c r="BP10">
        <v>12840</v>
      </c>
      <c r="BQ10">
        <v>0</v>
      </c>
      <c r="BR10">
        <v>0</v>
      </c>
      <c r="BS10">
        <v>0</v>
      </c>
      <c r="BT10">
        <v>5816</v>
      </c>
      <c r="BU10">
        <v>0</v>
      </c>
      <c r="BV10">
        <v>599235</v>
      </c>
      <c r="BW10">
        <v>17572</v>
      </c>
      <c r="BX10">
        <v>2726713</v>
      </c>
      <c r="BY10">
        <v>0</v>
      </c>
      <c r="BZ10">
        <v>235455</v>
      </c>
      <c r="CA10">
        <v>0</v>
      </c>
      <c r="CB10">
        <v>54965298</v>
      </c>
      <c r="CC10">
        <v>0</v>
      </c>
      <c r="CD10">
        <v>0</v>
      </c>
      <c r="CE10">
        <v>0</v>
      </c>
      <c r="CF10">
        <v>24897146</v>
      </c>
      <c r="CG10">
        <v>140</v>
      </c>
      <c r="CH10">
        <v>0</v>
      </c>
      <c r="CI10">
        <v>0</v>
      </c>
      <c r="CJ10">
        <v>17572</v>
      </c>
      <c r="CK10">
        <v>0</v>
      </c>
      <c r="CL10">
        <v>0</v>
      </c>
      <c r="CM10">
        <v>140</v>
      </c>
      <c r="CN10">
        <v>17572</v>
      </c>
      <c r="CO10" t="s">
        <v>532</v>
      </c>
      <c r="CP10" t="s">
        <v>325</v>
      </c>
      <c r="CQ10">
        <v>334145.05731801502</v>
      </c>
      <c r="CR10">
        <v>335963.02013474703</v>
      </c>
      <c r="CS10">
        <v>0</v>
      </c>
      <c r="CT10">
        <v>0</v>
      </c>
      <c r="CU10">
        <v>0.97719173953044502</v>
      </c>
      <c r="CV10">
        <v>272.94273806980902</v>
      </c>
      <c r="CW10">
        <v>0.27027434787204901</v>
      </c>
      <c r="CX10">
        <v>119.234960921758</v>
      </c>
      <c r="CY10">
        <v>119.50523526963001</v>
      </c>
      <c r="CZ10">
        <v>0.70691739165839595</v>
      </c>
      <c r="DA10">
        <v>153.70777714805001</v>
      </c>
      <c r="DB10">
        <v>154.41469453970899</v>
      </c>
      <c r="DC10">
        <v>442230.658820212</v>
      </c>
      <c r="DD10">
        <v>439625.24144957599</v>
      </c>
      <c r="DE10">
        <v>108056.41609741699</v>
      </c>
      <c r="DF10">
        <v>103369.448927914</v>
      </c>
      <c r="DG10">
        <v>106825.58276429601</v>
      </c>
      <c r="DH10">
        <v>102821.568175964</v>
      </c>
      <c r="DI10">
        <v>209647.150940261</v>
      </c>
      <c r="DJ10">
        <v>530.83333312100001</v>
      </c>
      <c r="DK10">
        <v>527.35750971664402</v>
      </c>
      <c r="DL10">
        <v>1058.19084283764</v>
      </c>
      <c r="DM10">
        <v>0</v>
      </c>
      <c r="DN10">
        <v>0</v>
      </c>
      <c r="DO10">
        <v>0</v>
      </c>
      <c r="DP10">
        <v>700</v>
      </c>
      <c r="DQ10">
        <v>20.523242233123099</v>
      </c>
      <c r="DR10">
        <v>720.52324223312303</v>
      </c>
      <c r="DS10">
        <v>28.2076076101933</v>
      </c>
      <c r="DT10">
        <v>19.829648549996602</v>
      </c>
      <c r="DU10">
        <v>48.037256160189898</v>
      </c>
      <c r="DV10">
        <v>28.2076076101933</v>
      </c>
      <c r="DW10">
        <v>19.829648549996602</v>
      </c>
      <c r="DX10">
        <v>0</v>
      </c>
      <c r="DY10">
        <v>0</v>
      </c>
      <c r="DZ10">
        <v>0</v>
      </c>
      <c r="EA10">
        <v>6.0543018796307502E-4</v>
      </c>
      <c r="EB10" s="1">
        <v>2.9420059084353697E-7</v>
      </c>
      <c r="EC10">
        <v>6.0543018796307502E-4</v>
      </c>
      <c r="ED10" s="1">
        <v>2.9420059084353697E-7</v>
      </c>
      <c r="EE10">
        <v>6.0572438855391797E-4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0.219579780981045</v>
      </c>
      <c r="EL10">
        <v>0.12012910743774</v>
      </c>
      <c r="EM10" s="1">
        <v>9.7993226116699293E-5</v>
      </c>
      <c r="EN10" s="1">
        <v>9.7851141679372494E-5</v>
      </c>
      <c r="EO10">
        <v>0</v>
      </c>
      <c r="EP10">
        <v>5.1995991808864002</v>
      </c>
      <c r="EQ10" s="1">
        <v>8.7343293792119193E-5</v>
      </c>
      <c r="ER10" s="1">
        <v>9.7153282494932797E-5</v>
      </c>
      <c r="ES10">
        <v>0</v>
      </c>
      <c r="ET10">
        <v>5.8050000535999997</v>
      </c>
      <c r="EU10" s="1">
        <v>9.7955686756745405E-5</v>
      </c>
      <c r="EV10" s="1">
        <v>9.7972602125007802E-5</v>
      </c>
      <c r="EW10" s="1">
        <v>9.7876696902421401E-5</v>
      </c>
      <c r="EX10" s="1">
        <v>9.78937029851856E-5</v>
      </c>
      <c r="EY10">
        <v>0.41676459682037997</v>
      </c>
      <c r="EZ10" s="1">
        <v>9.7930320380079595E-5</v>
      </c>
      <c r="FA10">
        <v>0</v>
      </c>
      <c r="FB10" s="1">
        <v>9.6947475784148196E-5</v>
      </c>
      <c r="FC10">
        <v>0</v>
      </c>
      <c r="FD10" s="1">
        <v>1.1651498375009299E-6</v>
      </c>
      <c r="FE10" s="1">
        <v>1.1651498375009299E-6</v>
      </c>
      <c r="FF10" s="1">
        <v>9.8694006966937309E-7</v>
      </c>
      <c r="FG10" s="1">
        <v>1.1651498375009299E-6</v>
      </c>
      <c r="FH10" s="1">
        <v>1.96051791467866E-7</v>
      </c>
      <c r="FI10" s="1">
        <v>6.2769528241801695E-8</v>
      </c>
      <c r="FJ10" s="1">
        <v>1.96051791467866E-7</v>
      </c>
      <c r="FK10">
        <v>2.4225064937298899E-2</v>
      </c>
      <c r="FL10" s="1">
        <v>7.2651622584629596E-7</v>
      </c>
      <c r="FM10" s="1">
        <v>-5.1368355851962697E-6</v>
      </c>
      <c r="FN10" s="1">
        <v>1.6730865590488401E-6</v>
      </c>
      <c r="FO10" s="1">
        <v>6.8099221442451098E-6</v>
      </c>
      <c r="FP10" s="1">
        <v>-6.5715957959440203E-7</v>
      </c>
      <c r="FQ10" s="1">
        <v>1.2930662980837501E-6</v>
      </c>
      <c r="FR10" s="1">
        <v>1.95022587767815E-6</v>
      </c>
      <c r="FS10">
        <v>5.1199999999999903</v>
      </c>
      <c r="FT10">
        <v>0</v>
      </c>
      <c r="FU10">
        <v>0</v>
      </c>
      <c r="FV10">
        <v>0.219579780981045</v>
      </c>
      <c r="FW10">
        <v>0.12012910743774</v>
      </c>
      <c r="FX10" s="1">
        <v>9.7999999999931394E-5</v>
      </c>
      <c r="FY10" s="1">
        <v>9.8000000000264502E-5</v>
      </c>
      <c r="FZ10">
        <v>5.4555926496092901</v>
      </c>
      <c r="GA10">
        <v>0.18694550728192999</v>
      </c>
      <c r="GB10" s="1">
        <v>9.7999999999931394E-5</v>
      </c>
      <c r="GC10" s="1">
        <v>9.8000000000264502E-5</v>
      </c>
      <c r="GD10">
        <v>0</v>
      </c>
      <c r="GE10">
        <v>9.7231668492290702</v>
      </c>
      <c r="GF10" s="1">
        <v>9.8000000000375497E-5</v>
      </c>
      <c r="GG10" s="1">
        <v>9.8000000000153506E-5</v>
      </c>
      <c r="GH10">
        <v>0</v>
      </c>
      <c r="GI10">
        <v>3.1265692704079799</v>
      </c>
      <c r="GJ10" s="1">
        <v>9.8000000000153506E-5</v>
      </c>
      <c r="GK10" s="1">
        <v>9.8000000000264502E-5</v>
      </c>
      <c r="GL10" s="1">
        <v>9.7999982885177403E-5</v>
      </c>
      <c r="GM10" s="1">
        <v>9.7921317104843197E-5</v>
      </c>
      <c r="GN10">
        <v>0.416764666345812</v>
      </c>
      <c r="GO10" s="1">
        <v>9.7999845812768397E-5</v>
      </c>
      <c r="GP10" s="1">
        <v>9.7979460366381902E-5</v>
      </c>
      <c r="GQ10" s="1">
        <v>9.8000000000375497E-5</v>
      </c>
      <c r="GR10">
        <v>0</v>
      </c>
      <c r="GS10">
        <v>1.87001672780859</v>
      </c>
      <c r="GT10">
        <v>1.87001672780859</v>
      </c>
      <c r="GU10">
        <v>5.0891432378796699E-4</v>
      </c>
      <c r="GV10">
        <v>1.87001672780859</v>
      </c>
      <c r="GW10">
        <v>1.9141042843291399E-3</v>
      </c>
      <c r="GX10">
        <v>1.9141042843291399E-3</v>
      </c>
      <c r="GY10">
        <v>1.58677177221058E-3</v>
      </c>
      <c r="GZ10">
        <v>2.8500119847579601E-2</v>
      </c>
      <c r="HA10" s="1">
        <v>8.48951958287713E-7</v>
      </c>
      <c r="HB10">
        <v>-1.4412073333604E-3</v>
      </c>
      <c r="HC10">
        <v>2.0164299657699899E-4</v>
      </c>
      <c r="HD10">
        <v>1.6428503299374001E-3</v>
      </c>
      <c r="HE10" s="1">
        <v>-8.8249449777891894E-5</v>
      </c>
      <c r="HF10">
        <v>6.7128504092777005E-4</v>
      </c>
      <c r="HG10">
        <v>7.5953449070566205E-4</v>
      </c>
      <c r="HH10">
        <v>3.8</v>
      </c>
      <c r="HI10">
        <v>0</v>
      </c>
      <c r="HJ10">
        <v>0</v>
      </c>
      <c r="HK10">
        <v>0</v>
      </c>
      <c r="HL10">
        <v>5.1995991808864002</v>
      </c>
      <c r="HM10" s="1">
        <v>9.8000000000375497E-5</v>
      </c>
      <c r="HN10" s="1">
        <v>9.8000000000153506E-5</v>
      </c>
      <c r="HO10">
        <v>0</v>
      </c>
      <c r="HP10">
        <v>5.8050000535999997</v>
      </c>
      <c r="HQ10" s="1">
        <v>9.8000000000153506E-5</v>
      </c>
      <c r="HR10" s="1">
        <v>9.8000000000264502E-5</v>
      </c>
      <c r="HS10" s="1">
        <v>9.7999982885177403E-5</v>
      </c>
      <c r="HT10" s="1">
        <v>9.7921317104843197E-5</v>
      </c>
      <c r="HU10">
        <v>0.41676459682037997</v>
      </c>
      <c r="HV10" s="1">
        <v>9.7999845812768397E-5</v>
      </c>
      <c r="HW10" s="1">
        <v>9.7979460366381902E-5</v>
      </c>
      <c r="HX10" s="1">
        <v>9.8000000000375497E-5</v>
      </c>
      <c r="HY10">
        <v>0</v>
      </c>
      <c r="HZ10">
        <v>1.87001672780859</v>
      </c>
      <c r="IA10">
        <v>1.87001672780859</v>
      </c>
      <c r="IB10">
        <v>5.0891432378796699E-4</v>
      </c>
      <c r="IC10">
        <v>1.87001672780859</v>
      </c>
      <c r="ID10">
        <v>1.9141042843291399E-3</v>
      </c>
      <c r="IE10">
        <v>1.9141042843291399E-3</v>
      </c>
      <c r="IF10">
        <v>1.58677177221058E-3</v>
      </c>
      <c r="IG10">
        <v>2.8500119847579601E-2</v>
      </c>
      <c r="IH10" s="1">
        <v>8.48951958287713E-7</v>
      </c>
      <c r="II10">
        <v>18711</v>
      </c>
      <c r="IJ10">
        <v>10480</v>
      </c>
      <c r="IK10">
        <v>4281</v>
      </c>
      <c r="IL10">
        <v>3892</v>
      </c>
      <c r="IM10">
        <v>389</v>
      </c>
      <c r="IN10">
        <v>2742</v>
      </c>
      <c r="IO10">
        <v>1150</v>
      </c>
      <c r="IP10">
        <v>0</v>
      </c>
      <c r="IQ10">
        <v>777</v>
      </c>
      <c r="IR10">
        <v>12895</v>
      </c>
      <c r="IS10">
        <v>6871</v>
      </c>
      <c r="IT10">
        <v>248</v>
      </c>
      <c r="IU10">
        <v>248</v>
      </c>
      <c r="IV10">
        <v>5816</v>
      </c>
      <c r="IW10">
        <v>5782</v>
      </c>
      <c r="IX10">
        <v>30</v>
      </c>
      <c r="IY10">
        <v>0</v>
      </c>
      <c r="IZ10">
        <v>4</v>
      </c>
      <c r="JA10">
        <v>1.62309964562457E-4</v>
      </c>
      <c r="JB10" s="1">
        <v>6.3825042518783599E-5</v>
      </c>
      <c r="JC10">
        <v>1.19146787822543E-4</v>
      </c>
      <c r="JD10">
        <v>1.62309964562457E-4</v>
      </c>
      <c r="JE10" s="1">
        <v>6.3825042518783599E-5</v>
      </c>
      <c r="JF10" s="1">
        <v>6.0578989300008601E-5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6.5780839953677398E-3</v>
      </c>
      <c r="JN10">
        <v>6.5775914469590599E-3</v>
      </c>
      <c r="JO10">
        <v>1.63893915023655E-3</v>
      </c>
      <c r="JP10">
        <v>1.63656438081603E-3</v>
      </c>
      <c r="JQ10">
        <v>-1.4463441689455999E-3</v>
      </c>
      <c r="JR10">
        <v>2.03316083136048E-4</v>
      </c>
      <c r="JS10">
        <v>1.6496602520816501E-3</v>
      </c>
      <c r="JT10" s="1">
        <v>-8.8906609357486201E-5</v>
      </c>
      <c r="JU10">
        <v>6.7257810722585402E-4</v>
      </c>
      <c r="JV10">
        <v>7.6148471658333996E-4</v>
      </c>
      <c r="JW10">
        <v>5.1199999999999903</v>
      </c>
      <c r="JX10">
        <v>176967.78450669601</v>
      </c>
      <c r="JY10">
        <v>511112.841824712</v>
      </c>
      <c r="JZ10">
        <v>0</v>
      </c>
      <c r="KA10">
        <v>0</v>
      </c>
      <c r="KB10" t="s">
        <v>318</v>
      </c>
      <c r="KC10">
        <v>0</v>
      </c>
      <c r="KD10" t="s">
        <v>533</v>
      </c>
      <c r="KF10" t="s">
        <v>534</v>
      </c>
      <c r="KG10" t="s">
        <v>525</v>
      </c>
      <c r="KH10" t="s">
        <v>320</v>
      </c>
      <c r="KI10">
        <v>13</v>
      </c>
      <c r="KL10">
        <v>1</v>
      </c>
      <c r="KM10">
        <v>1</v>
      </c>
      <c r="KP10">
        <v>4</v>
      </c>
      <c r="KW10" t="s">
        <v>321</v>
      </c>
      <c r="LB10">
        <v>1</v>
      </c>
      <c r="LC10" t="s">
        <v>318</v>
      </c>
      <c r="LD10" t="s">
        <v>322</v>
      </c>
      <c r="LE10">
        <v>0</v>
      </c>
      <c r="LF10">
        <v>1</v>
      </c>
    </row>
    <row r="11" spans="1:318" x14ac:dyDescent="0.2">
      <c r="A11" t="s">
        <v>528</v>
      </c>
      <c r="B11" s="21" t="str">
        <f t="shared" si="0"/>
        <v>GravityX, MoM</v>
      </c>
      <c r="C11" t="s">
        <v>529</v>
      </c>
      <c r="D11" t="s">
        <v>363</v>
      </c>
      <c r="E11">
        <v>42</v>
      </c>
      <c r="F11" s="21" t="str">
        <f t="shared" si="1"/>
        <v>C2FEN1220942</v>
      </c>
      <c r="G11" s="6">
        <v>4803560.0912959296</v>
      </c>
      <c r="H11" s="6">
        <v>4542323.8247337202</v>
      </c>
      <c r="I11" s="22">
        <f>IF(G11-_xlfn.XLOOKUP(D11&amp;E11,'Ch2'!G:G,'Ch2'!C:C)&lt;0,"",G11)</f>
        <v>4803560.0912959296</v>
      </c>
      <c r="J11" s="8">
        <v>44594.424816030092</v>
      </c>
      <c r="K11" s="6">
        <v>4803560.0912959296</v>
      </c>
      <c r="L11" s="21" t="s">
        <v>462</v>
      </c>
      <c r="M11">
        <v>1</v>
      </c>
      <c r="N11" t="s">
        <v>530</v>
      </c>
      <c r="O11" t="s">
        <v>530</v>
      </c>
      <c r="R11">
        <v>9961</v>
      </c>
      <c r="S11">
        <v>1804</v>
      </c>
      <c r="U11">
        <v>0</v>
      </c>
      <c r="V11">
        <v>322.13187646865799</v>
      </c>
      <c r="W11">
        <v>0</v>
      </c>
      <c r="X11" t="s">
        <v>535</v>
      </c>
      <c r="AG11">
        <v>0</v>
      </c>
      <c r="AH11">
        <v>0</v>
      </c>
      <c r="AL11">
        <v>2</v>
      </c>
      <c r="AM11">
        <v>9</v>
      </c>
      <c r="AU11" s="35">
        <v>86</v>
      </c>
      <c r="AV11" t="b">
        <v>1</v>
      </c>
      <c r="AW11">
        <v>0</v>
      </c>
      <c r="AY11">
        <v>4803560.0912959399</v>
      </c>
      <c r="BA11">
        <v>4803560.0912959296</v>
      </c>
      <c r="BB11">
        <v>0</v>
      </c>
      <c r="BC11">
        <v>24.3956028876486</v>
      </c>
      <c r="BD11">
        <v>4889492.2126311902</v>
      </c>
      <c r="BE11">
        <v>85617.845056635095</v>
      </c>
      <c r="BF11">
        <v>289.879358123337</v>
      </c>
      <c r="BG11">
        <v>1.31761036253514E-3</v>
      </c>
      <c r="BH11">
        <v>0</v>
      </c>
      <c r="BI11" s="35">
        <v>1</v>
      </c>
      <c r="BJ11">
        <v>958</v>
      </c>
      <c r="BK11">
        <v>84</v>
      </c>
      <c r="BL11">
        <v>1051</v>
      </c>
      <c r="BM11">
        <v>0</v>
      </c>
      <c r="BN11">
        <v>0</v>
      </c>
      <c r="BO11">
        <v>1</v>
      </c>
      <c r="BP11">
        <v>13216</v>
      </c>
      <c r="BQ11">
        <v>0</v>
      </c>
      <c r="BR11">
        <v>0</v>
      </c>
      <c r="BS11">
        <v>0</v>
      </c>
      <c r="BT11">
        <v>2184</v>
      </c>
      <c r="BU11">
        <v>0</v>
      </c>
      <c r="BV11">
        <v>151536</v>
      </c>
      <c r="BW11">
        <v>0</v>
      </c>
      <c r="BX11">
        <v>1744468</v>
      </c>
      <c r="BY11">
        <v>0</v>
      </c>
      <c r="BZ11">
        <v>1804</v>
      </c>
      <c r="CA11">
        <v>0</v>
      </c>
      <c r="CB11">
        <v>23838186</v>
      </c>
      <c r="CC11">
        <v>0</v>
      </c>
      <c r="CD11">
        <v>0</v>
      </c>
      <c r="CE11">
        <v>0</v>
      </c>
      <c r="CF11">
        <v>3939806</v>
      </c>
      <c r="CG11">
        <v>85</v>
      </c>
      <c r="CH11">
        <v>1</v>
      </c>
      <c r="CI11">
        <v>0</v>
      </c>
      <c r="CJ11">
        <v>0</v>
      </c>
      <c r="CK11">
        <v>0</v>
      </c>
      <c r="CL11">
        <v>0</v>
      </c>
      <c r="CM11">
        <v>86</v>
      </c>
      <c r="CN11">
        <v>0</v>
      </c>
      <c r="CO11" t="s">
        <v>536</v>
      </c>
      <c r="CP11" t="s">
        <v>325</v>
      </c>
      <c r="CQ11">
        <v>2374707.7817024598</v>
      </c>
      <c r="CR11">
        <v>2428852.3095934698</v>
      </c>
      <c r="CS11">
        <v>0</v>
      </c>
      <c r="CT11">
        <v>0</v>
      </c>
      <c r="CU11">
        <v>8.6846570669840499</v>
      </c>
      <c r="CV11">
        <v>15.7109458206646</v>
      </c>
      <c r="CW11">
        <v>3.3775288627569302</v>
      </c>
      <c r="CX11">
        <v>8.1894138702321602</v>
      </c>
      <c r="CY11">
        <v>11.5669427329891</v>
      </c>
      <c r="CZ11">
        <v>5.3071282042271202</v>
      </c>
      <c r="DA11">
        <v>7.5215319504324603</v>
      </c>
      <c r="DB11">
        <v>12.8286601546595</v>
      </c>
      <c r="DC11">
        <v>2418105.6458767401</v>
      </c>
      <c r="DD11">
        <v>2471386.5667544398</v>
      </c>
      <c r="DE11">
        <v>43222.120559609197</v>
      </c>
      <c r="DF11">
        <v>42395.724497025803</v>
      </c>
      <c r="DG11">
        <v>25438.537515088501</v>
      </c>
      <c r="DH11">
        <v>25438.485452505101</v>
      </c>
      <c r="DI11">
        <v>50877.022967593599</v>
      </c>
      <c r="DJ11">
        <v>16957.239044520698</v>
      </c>
      <c r="DK11">
        <v>16957.239044520698</v>
      </c>
      <c r="DL11">
        <v>33914.478089041397</v>
      </c>
      <c r="DM11">
        <v>0</v>
      </c>
      <c r="DN11">
        <v>0</v>
      </c>
      <c r="DO11">
        <v>0</v>
      </c>
      <c r="DP11">
        <v>826.34399999999903</v>
      </c>
      <c r="DQ11">
        <v>0</v>
      </c>
      <c r="DR11">
        <v>826.34399999999903</v>
      </c>
      <c r="DS11">
        <v>167.05895760809599</v>
      </c>
      <c r="DT11">
        <v>122.82040051524</v>
      </c>
      <c r="DU11">
        <v>189.879358123337</v>
      </c>
      <c r="DV11">
        <v>67.058957608096705</v>
      </c>
      <c r="DW11">
        <v>122.82040051524</v>
      </c>
      <c r="DX11">
        <v>100</v>
      </c>
      <c r="DY11">
        <v>0</v>
      </c>
      <c r="DZ11">
        <v>100</v>
      </c>
      <c r="EA11">
        <v>0</v>
      </c>
      <c r="EB11">
        <v>1.31761036253514E-3</v>
      </c>
      <c r="EC11">
        <v>0</v>
      </c>
      <c r="ED11">
        <v>1.31761036253514E-3</v>
      </c>
      <c r="EE11">
        <v>1.31761036253514E-3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0.51902792888574301</v>
      </c>
      <c r="EL11">
        <v>0.106090473263005</v>
      </c>
      <c r="EM11" s="1">
        <v>9.7955358711487793E-5</v>
      </c>
      <c r="EN11">
        <v>0</v>
      </c>
      <c r="EO11">
        <v>0</v>
      </c>
      <c r="EP11">
        <v>4.3630254704277096</v>
      </c>
      <c r="EQ11">
        <v>0</v>
      </c>
      <c r="ER11" s="1">
        <v>9.5627532984143796E-5</v>
      </c>
      <c r="ES11">
        <v>0</v>
      </c>
      <c r="ET11">
        <v>1.1467969615959099</v>
      </c>
      <c r="EU11" s="1">
        <v>9.7880098764727995E-5</v>
      </c>
      <c r="EV11">
        <v>0</v>
      </c>
      <c r="EW11">
        <v>0</v>
      </c>
      <c r="EX11" s="1">
        <v>9.7882776061862799E-5</v>
      </c>
      <c r="EY11">
        <v>2.4046372051431199E-2</v>
      </c>
      <c r="EZ11" s="1">
        <v>9.7878559551914298E-5</v>
      </c>
      <c r="FA11" s="1">
        <v>9.7991156152530499E-5</v>
      </c>
      <c r="FB11">
        <v>0</v>
      </c>
      <c r="FC11">
        <v>0</v>
      </c>
      <c r="FD11" s="1">
        <v>6.3158495651194298E-6</v>
      </c>
      <c r="FE11" s="1">
        <v>6.3158495651194298E-6</v>
      </c>
      <c r="FF11" s="1">
        <v>1.23723665856889E-6</v>
      </c>
      <c r="FG11" s="1">
        <v>6.3158495651194298E-6</v>
      </c>
      <c r="FH11" s="1">
        <v>2.2450361036874201E-6</v>
      </c>
      <c r="FI11" s="1">
        <v>2.2450361036874201E-6</v>
      </c>
      <c r="FJ11" s="1">
        <v>6.8239504358302796E-7</v>
      </c>
      <c r="FK11">
        <v>0.16100147515492</v>
      </c>
      <c r="FL11">
        <v>0</v>
      </c>
      <c r="FM11" s="1">
        <v>-4.2419109100245597E-5</v>
      </c>
      <c r="FN11" s="1">
        <v>1.06459568798118E-5</v>
      </c>
      <c r="FO11" s="1">
        <v>5.3065065980057499E-5</v>
      </c>
      <c r="FP11" s="1">
        <v>-4.37198635027758E-6</v>
      </c>
      <c r="FQ11" s="1">
        <v>1.8087289314398601E-5</v>
      </c>
      <c r="FR11" s="1">
        <v>2.2459275664676198E-5</v>
      </c>
      <c r="FS11">
        <v>3.11</v>
      </c>
      <c r="FT11">
        <v>0.174532925199432</v>
      </c>
      <c r="FU11">
        <v>0</v>
      </c>
      <c r="FV11">
        <v>0.51902792888574301</v>
      </c>
      <c r="FW11">
        <v>0.106090473263005</v>
      </c>
      <c r="FX11" s="1">
        <v>9.7999999999931394E-5</v>
      </c>
      <c r="FY11" s="1">
        <v>9.7990189136809501E-5</v>
      </c>
      <c r="FZ11">
        <v>5.9881392213425402</v>
      </c>
      <c r="GA11">
        <v>0.13725268414620601</v>
      </c>
      <c r="GB11" s="1">
        <v>9.7999999999931394E-5</v>
      </c>
      <c r="GC11" s="1">
        <v>9.7990189136809501E-5</v>
      </c>
      <c r="GD11">
        <v>0</v>
      </c>
      <c r="GE11">
        <v>1.81453339422098</v>
      </c>
      <c r="GF11" s="1">
        <v>9.7992130576447095E-5</v>
      </c>
      <c r="GG11" s="1">
        <v>9.7479269747235894E-5</v>
      </c>
      <c r="GH11">
        <v>0</v>
      </c>
      <c r="GI11">
        <v>1.9825332204025199E-3</v>
      </c>
      <c r="GJ11" s="1">
        <v>9.7995435295761201E-5</v>
      </c>
      <c r="GK11">
        <v>0</v>
      </c>
      <c r="GL11" s="1">
        <v>5.5595736457081298E-5</v>
      </c>
      <c r="GM11" s="1">
        <v>9.79958073871363E-5</v>
      </c>
      <c r="GN11">
        <v>2.4046682296497202E-2</v>
      </c>
      <c r="GO11" s="1">
        <v>9.7999999999959204E-5</v>
      </c>
      <c r="GP11" s="1">
        <v>9.8000000000028606E-5</v>
      </c>
      <c r="GQ11" s="1">
        <v>9.2517375449352403E-5</v>
      </c>
      <c r="GR11">
        <v>0</v>
      </c>
      <c r="GS11">
        <v>1.8744147465662899E-3</v>
      </c>
      <c r="GT11">
        <v>1.8744147465662899E-3</v>
      </c>
      <c r="GU11" s="1">
        <v>6.7017949305636594E-5</v>
      </c>
      <c r="GV11">
        <v>1.8744147465662899E-3</v>
      </c>
      <c r="GW11">
        <v>1.4943314242974E-3</v>
      </c>
      <c r="GX11">
        <v>6.4820802097642605E-4</v>
      </c>
      <c r="GY11">
        <v>1.4943314242974E-3</v>
      </c>
      <c r="GZ11">
        <v>0.33116903659577901</v>
      </c>
      <c r="HA11">
        <v>5.7070086290837898E-3</v>
      </c>
      <c r="HB11" s="1">
        <v>-5.4466070544289401E-5</v>
      </c>
      <c r="HC11" s="1">
        <v>1.79142153306912E-5</v>
      </c>
      <c r="HD11" s="1">
        <v>7.2380285874980597E-5</v>
      </c>
      <c r="HE11" s="1">
        <v>-2.8019014529571801E-5</v>
      </c>
      <c r="HF11" s="1">
        <v>3.5146638414878903E-5</v>
      </c>
      <c r="HG11" s="1">
        <v>6.3165652944450795E-5</v>
      </c>
      <c r="HH11">
        <v>0.91999999999999904</v>
      </c>
      <c r="HI11">
        <v>0</v>
      </c>
      <c r="HJ11">
        <v>0</v>
      </c>
      <c r="HK11">
        <v>0</v>
      </c>
      <c r="HL11">
        <v>4.3630254704277096</v>
      </c>
      <c r="HM11" s="1">
        <v>9.7992130576447095E-5</v>
      </c>
      <c r="HN11" s="1">
        <v>9.7479269747235894E-5</v>
      </c>
      <c r="HO11">
        <v>0</v>
      </c>
      <c r="HP11">
        <v>1.1467969615959099</v>
      </c>
      <c r="HQ11" s="1">
        <v>9.7995435295761201E-5</v>
      </c>
      <c r="HR11">
        <v>0</v>
      </c>
      <c r="HS11" s="1">
        <v>5.5595736457081298E-5</v>
      </c>
      <c r="HT11" s="1">
        <v>9.79958073871363E-5</v>
      </c>
      <c r="HU11">
        <v>2.4046372051431199E-2</v>
      </c>
      <c r="HV11" s="1">
        <v>9.7999999999959204E-5</v>
      </c>
      <c r="HW11" s="1">
        <v>9.8000000000028606E-5</v>
      </c>
      <c r="HX11" s="1">
        <v>9.2517375449352403E-5</v>
      </c>
      <c r="HY11">
        <v>0</v>
      </c>
      <c r="HZ11">
        <v>1.8744147465662899E-3</v>
      </c>
      <c r="IA11">
        <v>1.8744147465662899E-3</v>
      </c>
      <c r="IB11" s="1">
        <v>6.7017949305636594E-5</v>
      </c>
      <c r="IC11">
        <v>1.8744147465662899E-3</v>
      </c>
      <c r="ID11">
        <v>1.4943314242974E-3</v>
      </c>
      <c r="IE11">
        <v>6.4820802097642605E-4</v>
      </c>
      <c r="IF11">
        <v>1.4943314242974E-3</v>
      </c>
      <c r="IG11">
        <v>0.33116903659577901</v>
      </c>
      <c r="IH11">
        <v>5.7070086290837898E-3</v>
      </c>
      <c r="II11">
        <v>15400</v>
      </c>
      <c r="IJ11">
        <v>12209</v>
      </c>
      <c r="IK11">
        <v>1804</v>
      </c>
      <c r="IL11">
        <v>1804</v>
      </c>
      <c r="IM11">
        <v>0</v>
      </c>
      <c r="IN11">
        <v>1674</v>
      </c>
      <c r="IO11">
        <v>130</v>
      </c>
      <c r="IP11">
        <v>0</v>
      </c>
      <c r="IQ11">
        <v>2009</v>
      </c>
      <c r="IR11">
        <v>13216</v>
      </c>
      <c r="IS11">
        <v>6990</v>
      </c>
      <c r="IT11">
        <v>724</v>
      </c>
      <c r="IU11">
        <v>724</v>
      </c>
      <c r="IV11">
        <v>2184</v>
      </c>
      <c r="IW11">
        <v>2179</v>
      </c>
      <c r="IX11">
        <v>5</v>
      </c>
      <c r="IY11">
        <v>5</v>
      </c>
      <c r="IZ11">
        <v>0</v>
      </c>
      <c r="JA11">
        <v>2.16827987209455E-4</v>
      </c>
      <c r="JB11">
        <v>1.01825311942249E-4</v>
      </c>
      <c r="JC11">
        <v>2.16827987209455E-4</v>
      </c>
      <c r="JD11">
        <v>1.7524734068885499E-4</v>
      </c>
      <c r="JE11">
        <v>1.01825311942249E-4</v>
      </c>
      <c r="JF11">
        <v>1.00190698246294E-4</v>
      </c>
      <c r="JG11">
        <v>0</v>
      </c>
      <c r="JH11">
        <v>0</v>
      </c>
      <c r="JI11">
        <v>0</v>
      </c>
      <c r="JJ11">
        <v>0</v>
      </c>
      <c r="JK11">
        <v>0</v>
      </c>
      <c r="JL11">
        <v>0</v>
      </c>
      <c r="JM11">
        <v>0.10112983620808901</v>
      </c>
      <c r="JN11">
        <v>0.100835970528389</v>
      </c>
      <c r="JO11">
        <v>4.5069669040316701E-2</v>
      </c>
      <c r="JP11">
        <v>4.5017908214120703E-2</v>
      </c>
      <c r="JQ11" s="1">
        <v>-9.6885179644534998E-5</v>
      </c>
      <c r="JR11" s="1">
        <v>2.8560172210503102E-5</v>
      </c>
      <c r="JS11">
        <v>1.2544535185503799E-4</v>
      </c>
      <c r="JT11" s="1">
        <v>-3.2391000879849398E-5</v>
      </c>
      <c r="JU11" s="1">
        <v>5.3233927729277498E-5</v>
      </c>
      <c r="JV11" s="1">
        <v>8.5624928609127004E-5</v>
      </c>
      <c r="JW11">
        <v>3.11</v>
      </c>
      <c r="JX11">
        <v>2396943.4178106901</v>
      </c>
      <c r="JY11">
        <v>4771651.1995131504</v>
      </c>
      <c r="JZ11">
        <v>0.174532925199432</v>
      </c>
      <c r="KA11">
        <v>0</v>
      </c>
      <c r="KB11" t="s">
        <v>318</v>
      </c>
      <c r="KC11">
        <v>0</v>
      </c>
      <c r="KD11" t="s">
        <v>537</v>
      </c>
      <c r="KF11" t="s">
        <v>538</v>
      </c>
      <c r="KG11" t="s">
        <v>525</v>
      </c>
      <c r="KH11" t="s">
        <v>320</v>
      </c>
      <c r="KI11">
        <v>14</v>
      </c>
      <c r="KL11">
        <v>1</v>
      </c>
      <c r="KM11">
        <v>1</v>
      </c>
      <c r="KP11">
        <v>4</v>
      </c>
      <c r="KW11" t="s">
        <v>321</v>
      </c>
      <c r="LB11">
        <v>1</v>
      </c>
      <c r="LC11" t="s">
        <v>318</v>
      </c>
      <c r="LD11" t="s">
        <v>322</v>
      </c>
      <c r="LE11">
        <v>0</v>
      </c>
      <c r="LF11">
        <v>1</v>
      </c>
    </row>
    <row r="12" spans="1:318" x14ac:dyDescent="0.2">
      <c r="A12" t="s">
        <v>528</v>
      </c>
      <c r="B12" s="21" t="str">
        <f t="shared" si="0"/>
        <v>GravityX, MoM</v>
      </c>
      <c r="C12" t="s">
        <v>529</v>
      </c>
      <c r="D12" t="s">
        <v>363</v>
      </c>
      <c r="E12">
        <v>2</v>
      </c>
      <c r="F12" s="21" t="str">
        <f t="shared" si="1"/>
        <v>C2FEN122092</v>
      </c>
      <c r="G12" s="6">
        <v>4959551.4349841299</v>
      </c>
      <c r="H12" s="6">
        <v>4683834.5068141501</v>
      </c>
      <c r="I12" s="22">
        <f>IF(G12-_xlfn.XLOOKUP(D12&amp;E12,'Ch2'!G:G,'Ch2'!C:C)&lt;0,"",G12)</f>
        <v>4959551.4349841299</v>
      </c>
      <c r="J12" s="8">
        <v>44594.423385405091</v>
      </c>
      <c r="K12" s="6">
        <v>4959551.4349841299</v>
      </c>
      <c r="L12" s="21" t="s">
        <v>462</v>
      </c>
      <c r="M12">
        <v>1</v>
      </c>
      <c r="N12" t="s">
        <v>530</v>
      </c>
      <c r="O12" t="s">
        <v>530</v>
      </c>
      <c r="R12">
        <v>13848</v>
      </c>
      <c r="S12">
        <v>2508</v>
      </c>
      <c r="U12">
        <v>0</v>
      </c>
      <c r="V12">
        <v>441.905264616012</v>
      </c>
      <c r="W12">
        <v>0</v>
      </c>
      <c r="X12" t="s">
        <v>539</v>
      </c>
      <c r="AG12">
        <v>0</v>
      </c>
      <c r="AH12">
        <v>0</v>
      </c>
      <c r="AL12">
        <v>2</v>
      </c>
      <c r="AM12">
        <v>10</v>
      </c>
      <c r="AU12" s="35">
        <v>155</v>
      </c>
      <c r="AV12" t="b">
        <v>1</v>
      </c>
      <c r="AW12">
        <v>0</v>
      </c>
      <c r="AY12">
        <v>4959551.4349841299</v>
      </c>
      <c r="BA12">
        <v>4959551.4349841299</v>
      </c>
      <c r="BB12">
        <v>0</v>
      </c>
      <c r="BC12">
        <v>330.72888670354899</v>
      </c>
      <c r="BD12">
        <v>5077124.5831165304</v>
      </c>
      <c r="BE12">
        <v>117242.410766891</v>
      </c>
      <c r="BF12">
        <v>8.4788102159667096E-3</v>
      </c>
      <c r="BG12">
        <v>0</v>
      </c>
      <c r="BH12">
        <v>0</v>
      </c>
      <c r="BI12" s="35">
        <v>1</v>
      </c>
      <c r="BJ12">
        <v>909</v>
      </c>
      <c r="BK12">
        <v>154</v>
      </c>
      <c r="BL12">
        <v>1100</v>
      </c>
      <c r="BM12">
        <v>0</v>
      </c>
      <c r="BN12">
        <v>0</v>
      </c>
      <c r="BO12">
        <v>0</v>
      </c>
      <c r="BP12">
        <v>13216</v>
      </c>
      <c r="BQ12">
        <v>0</v>
      </c>
      <c r="BR12">
        <v>0</v>
      </c>
      <c r="BS12">
        <v>0</v>
      </c>
      <c r="BT12">
        <v>2184</v>
      </c>
      <c r="BU12">
        <v>0</v>
      </c>
      <c r="BV12">
        <v>386078</v>
      </c>
      <c r="BW12">
        <v>0</v>
      </c>
      <c r="BX12">
        <v>2371622</v>
      </c>
      <c r="BY12">
        <v>0</v>
      </c>
      <c r="BZ12">
        <v>0</v>
      </c>
      <c r="CA12">
        <v>0</v>
      </c>
      <c r="CB12">
        <v>33145315</v>
      </c>
      <c r="CC12">
        <v>0</v>
      </c>
      <c r="CD12">
        <v>0</v>
      </c>
      <c r="CE12">
        <v>0</v>
      </c>
      <c r="CF12">
        <v>5477386</v>
      </c>
      <c r="CG12">
        <v>155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155</v>
      </c>
      <c r="CN12">
        <v>0</v>
      </c>
      <c r="CO12" t="s">
        <v>540</v>
      </c>
      <c r="CP12" t="s">
        <v>325</v>
      </c>
      <c r="CQ12">
        <v>2449566.5034832102</v>
      </c>
      <c r="CR12">
        <v>2509984.9315009099</v>
      </c>
      <c r="CS12">
        <v>0</v>
      </c>
      <c r="CT12">
        <v>0</v>
      </c>
      <c r="CU12">
        <v>2.8372616343094301</v>
      </c>
      <c r="CV12">
        <v>327.89162506923998</v>
      </c>
      <c r="CW12">
        <v>0.842573056976053</v>
      </c>
      <c r="CX12">
        <v>198.00318074634899</v>
      </c>
      <c r="CY12">
        <v>198.84575380332501</v>
      </c>
      <c r="CZ12">
        <v>1.99468857733338</v>
      </c>
      <c r="DA12">
        <v>129.88844432289</v>
      </c>
      <c r="DB12">
        <v>131.88313290022299</v>
      </c>
      <c r="DC12">
        <v>2509081.6457090201</v>
      </c>
      <c r="DD12">
        <v>2568042.9374075099</v>
      </c>
      <c r="DE12">
        <v>59512.304964172297</v>
      </c>
      <c r="DF12">
        <v>57730.105802718797</v>
      </c>
      <c r="DG12">
        <v>40518.105936196102</v>
      </c>
      <c r="DH12">
        <v>41277.571413111102</v>
      </c>
      <c r="DI12">
        <v>81795.677349307196</v>
      </c>
      <c r="DJ12">
        <v>16459.097027976099</v>
      </c>
      <c r="DK12">
        <v>16452.534389607699</v>
      </c>
      <c r="DL12">
        <v>32911.631417583798</v>
      </c>
      <c r="DM12">
        <v>0</v>
      </c>
      <c r="DN12">
        <v>0</v>
      </c>
      <c r="DO12">
        <v>0</v>
      </c>
      <c r="DP12">
        <v>2535.1019999999999</v>
      </c>
      <c r="DQ12">
        <v>0</v>
      </c>
      <c r="DR12">
        <v>2535.1019999999999</v>
      </c>
      <c r="DS12">
        <v>0</v>
      </c>
      <c r="DT12">
        <v>8.4788102159667096E-3</v>
      </c>
      <c r="DU12">
        <v>8.4788102159667096E-3</v>
      </c>
      <c r="DV12">
        <v>0</v>
      </c>
      <c r="DW12">
        <v>8.4788102159667096E-3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0.25107370442794402</v>
      </c>
      <c r="EL12">
        <v>7.6307384829650604E-2</v>
      </c>
      <c r="EM12" s="1">
        <v>9.7045199645373601E-5</v>
      </c>
      <c r="EN12">
        <v>0</v>
      </c>
      <c r="EO12">
        <v>0</v>
      </c>
      <c r="EP12">
        <v>4.7303844423440804</v>
      </c>
      <c r="EQ12">
        <v>0</v>
      </c>
      <c r="ER12" s="1">
        <v>6.8650137203723997E-5</v>
      </c>
      <c r="ES12">
        <v>0</v>
      </c>
      <c r="ET12">
        <v>1.77458030315895</v>
      </c>
      <c r="EU12" s="1">
        <v>9.7243328753607999E-5</v>
      </c>
      <c r="EV12" s="1">
        <v>9.7350861688383293E-5</v>
      </c>
      <c r="EW12" s="1">
        <v>9.7562323722044598E-5</v>
      </c>
      <c r="EX12" s="1">
        <v>9.7277857415099299E-5</v>
      </c>
      <c r="EY12">
        <v>2.5212703972364699E-2</v>
      </c>
      <c r="EZ12" s="1">
        <v>9.7185098917748598E-5</v>
      </c>
      <c r="FA12" s="1">
        <v>9.7991663028583795E-5</v>
      </c>
      <c r="FB12">
        <v>0</v>
      </c>
      <c r="FC12">
        <v>0</v>
      </c>
      <c r="FD12" s="1">
        <v>5.8066123140854097E-6</v>
      </c>
      <c r="FE12" s="1">
        <v>5.8066123140854097E-6</v>
      </c>
      <c r="FF12" s="1">
        <v>5.5948942978556396E-7</v>
      </c>
      <c r="FG12" s="1">
        <v>5.8066123140854097E-6</v>
      </c>
      <c r="FH12" s="1">
        <v>5.3785277831508396E-7</v>
      </c>
      <c r="FI12" s="1">
        <v>5.3785277831508396E-7</v>
      </c>
      <c r="FJ12" s="1">
        <v>4.2331354488389602E-7</v>
      </c>
      <c r="FK12">
        <v>0</v>
      </c>
      <c r="FL12">
        <v>0</v>
      </c>
      <c r="FM12" s="1">
        <v>-1.79314138498912E-5</v>
      </c>
      <c r="FN12" s="1">
        <v>3.0072137073075598E-6</v>
      </c>
      <c r="FO12" s="1">
        <v>2.0938627557198802E-5</v>
      </c>
      <c r="FP12" s="1">
        <v>-4.8410152790139201E-7</v>
      </c>
      <c r="FQ12" s="1">
        <v>4.8154105624361801E-6</v>
      </c>
      <c r="FR12" s="1">
        <v>5.29951209033757E-6</v>
      </c>
      <c r="FS12">
        <v>3.11</v>
      </c>
      <c r="FT12">
        <v>0.19198621771937599</v>
      </c>
      <c r="FU12">
        <v>0</v>
      </c>
      <c r="FV12">
        <v>0.25107370442794402</v>
      </c>
      <c r="FW12">
        <v>7.6307384829650604E-2</v>
      </c>
      <c r="FX12" s="1">
        <v>9.7999999999931394E-5</v>
      </c>
      <c r="FY12">
        <v>0</v>
      </c>
      <c r="FZ12">
        <v>5.0774745097829799</v>
      </c>
      <c r="GA12">
        <v>0.108837519368993</v>
      </c>
      <c r="GB12" s="1">
        <v>9.7999999999931394E-5</v>
      </c>
      <c r="GC12">
        <v>0</v>
      </c>
      <c r="GD12">
        <v>0</v>
      </c>
      <c r="GE12">
        <v>1.4631449412664701</v>
      </c>
      <c r="GF12">
        <v>0</v>
      </c>
      <c r="GG12" s="1">
        <v>9.8000000000028606E-5</v>
      </c>
      <c r="GH12">
        <v>0</v>
      </c>
      <c r="GI12">
        <v>1.7746700956463</v>
      </c>
      <c r="GJ12" s="1">
        <v>9.7771642011967795E-5</v>
      </c>
      <c r="GK12" s="1">
        <v>9.7782095371368104E-5</v>
      </c>
      <c r="GL12" s="1">
        <v>9.7834129984430905E-5</v>
      </c>
      <c r="GM12" s="1">
        <v>9.7999999999986905E-5</v>
      </c>
      <c r="GN12">
        <v>2.5212859698138902E-2</v>
      </c>
      <c r="GO12" s="1">
        <v>9.8000000000007803E-5</v>
      </c>
      <c r="GP12" s="1">
        <v>9.8000000000014701E-5</v>
      </c>
      <c r="GQ12" s="1">
        <v>9.5318639565577999E-5</v>
      </c>
      <c r="GR12">
        <v>0</v>
      </c>
      <c r="GS12">
        <v>1.5670271884403002E-2</v>
      </c>
      <c r="GT12">
        <v>1.5670271884403002E-2</v>
      </c>
      <c r="GU12">
        <v>1.83939257084508E-3</v>
      </c>
      <c r="GV12">
        <v>1.5670271884403002E-2</v>
      </c>
      <c r="GW12">
        <v>6.3312261041303898E-3</v>
      </c>
      <c r="GX12">
        <v>6.3312261041303898E-3</v>
      </c>
      <c r="GY12">
        <v>2.5813220259136502E-3</v>
      </c>
      <c r="GZ12">
        <v>3.8425850032225402E-3</v>
      </c>
      <c r="HA12">
        <v>0</v>
      </c>
      <c r="HB12" s="1">
        <v>-7.8713227221153002E-5</v>
      </c>
      <c r="HC12">
        <v>7.4028590933594501E-4</v>
      </c>
      <c r="HD12">
        <v>8.1899913655709804E-4</v>
      </c>
      <c r="HE12">
        <v>-2.5104996806502998E-4</v>
      </c>
      <c r="HF12">
        <v>1.0629694982384899E-3</v>
      </c>
      <c r="HG12">
        <v>1.3140194663035199E-3</v>
      </c>
      <c r="HH12">
        <v>1.5</v>
      </c>
      <c r="HI12">
        <v>0</v>
      </c>
      <c r="HJ12">
        <v>0</v>
      </c>
      <c r="HK12">
        <v>0</v>
      </c>
      <c r="HL12">
        <v>4.7303844423440804</v>
      </c>
      <c r="HM12">
        <v>0</v>
      </c>
      <c r="HN12" s="1">
        <v>9.8000000000028606E-5</v>
      </c>
      <c r="HO12">
        <v>0</v>
      </c>
      <c r="HP12">
        <v>1.77458030315895</v>
      </c>
      <c r="HQ12" s="1">
        <v>9.7771642011967795E-5</v>
      </c>
      <c r="HR12" s="1">
        <v>9.7782095371368104E-5</v>
      </c>
      <c r="HS12" s="1">
        <v>9.7834129984430905E-5</v>
      </c>
      <c r="HT12" s="1">
        <v>9.7999999999986905E-5</v>
      </c>
      <c r="HU12">
        <v>2.5212703972364699E-2</v>
      </c>
      <c r="HV12" s="1">
        <v>9.8000000000007803E-5</v>
      </c>
      <c r="HW12" s="1">
        <v>9.8000000000014701E-5</v>
      </c>
      <c r="HX12" s="1">
        <v>9.5318639565577999E-5</v>
      </c>
      <c r="HY12">
        <v>0</v>
      </c>
      <c r="HZ12">
        <v>1.5670271884403002E-2</v>
      </c>
      <c r="IA12">
        <v>1.5670271884403002E-2</v>
      </c>
      <c r="IB12">
        <v>1.83939257084508E-3</v>
      </c>
      <c r="IC12">
        <v>1.5670271884403002E-2</v>
      </c>
      <c r="ID12">
        <v>6.3312261041303898E-3</v>
      </c>
      <c r="IE12">
        <v>6.3312261041303898E-3</v>
      </c>
      <c r="IF12">
        <v>2.5813220259136502E-3</v>
      </c>
      <c r="IG12">
        <v>3.8425850032225402E-3</v>
      </c>
      <c r="IH12">
        <v>0</v>
      </c>
      <c r="II12">
        <v>15400</v>
      </c>
      <c r="IJ12">
        <v>12209</v>
      </c>
      <c r="IK12">
        <v>2508</v>
      </c>
      <c r="IL12">
        <v>499</v>
      </c>
      <c r="IM12">
        <v>2009</v>
      </c>
      <c r="IN12">
        <v>413</v>
      </c>
      <c r="IO12">
        <v>86</v>
      </c>
      <c r="IP12">
        <v>0</v>
      </c>
      <c r="IQ12">
        <v>2009</v>
      </c>
      <c r="IR12">
        <v>13216</v>
      </c>
      <c r="IS12">
        <v>6986</v>
      </c>
      <c r="IT12">
        <v>724</v>
      </c>
      <c r="IU12">
        <v>724</v>
      </c>
      <c r="IV12">
        <v>2184</v>
      </c>
      <c r="IW12">
        <v>2179</v>
      </c>
      <c r="IX12">
        <v>5</v>
      </c>
      <c r="IY12">
        <v>5</v>
      </c>
      <c r="IZ12">
        <v>0</v>
      </c>
      <c r="JA12">
        <v>2.2012484842548401E-4</v>
      </c>
      <c r="JB12" s="1">
        <v>6.2934994998542398E-5</v>
      </c>
      <c r="JC12">
        <v>2.1054457813107701E-4</v>
      </c>
      <c r="JD12">
        <v>2.2012484842548401E-4</v>
      </c>
      <c r="JE12" s="1">
        <v>5.64559265665565E-5</v>
      </c>
      <c r="JF12" s="1">
        <v>6.2934994998542398E-5</v>
      </c>
      <c r="JG12">
        <v>0</v>
      </c>
      <c r="JH12">
        <v>0</v>
      </c>
      <c r="JI12">
        <v>0</v>
      </c>
      <c r="JJ12">
        <v>0</v>
      </c>
      <c r="JK12">
        <v>0</v>
      </c>
      <c r="JL12">
        <v>0</v>
      </c>
      <c r="JM12">
        <v>0.101236999396163</v>
      </c>
      <c r="JN12">
        <v>0.10151365458122</v>
      </c>
      <c r="JO12">
        <v>3.1761095266760297E-2</v>
      </c>
      <c r="JP12">
        <v>3.20618923197196E-2</v>
      </c>
      <c r="JQ12" s="1">
        <v>-9.6644641071044196E-5</v>
      </c>
      <c r="JR12">
        <v>7.4329312304325301E-4</v>
      </c>
      <c r="JS12">
        <v>8.3993776411429703E-4</v>
      </c>
      <c r="JT12">
        <v>-2.5153406959293101E-4</v>
      </c>
      <c r="JU12">
        <v>1.0677849088009199E-3</v>
      </c>
      <c r="JV12">
        <v>1.31931897839385E-3</v>
      </c>
      <c r="JW12">
        <v>3.11</v>
      </c>
      <c r="JX12">
        <v>2427110.64238013</v>
      </c>
      <c r="JY12">
        <v>4876677.1458633495</v>
      </c>
      <c r="JZ12">
        <v>0.19198621771937599</v>
      </c>
      <c r="KA12">
        <v>0</v>
      </c>
      <c r="KB12" t="s">
        <v>318</v>
      </c>
      <c r="KC12">
        <v>0</v>
      </c>
      <c r="KD12" t="s">
        <v>541</v>
      </c>
      <c r="KF12" t="s">
        <v>542</v>
      </c>
      <c r="KG12" t="s">
        <v>525</v>
      </c>
      <c r="KH12" t="s">
        <v>320</v>
      </c>
      <c r="KI12">
        <v>14</v>
      </c>
      <c r="KL12">
        <v>1</v>
      </c>
      <c r="KM12">
        <v>1</v>
      </c>
      <c r="KP12">
        <v>4</v>
      </c>
      <c r="KW12" t="s">
        <v>321</v>
      </c>
      <c r="LB12">
        <v>1</v>
      </c>
      <c r="LC12" t="s">
        <v>318</v>
      </c>
      <c r="LD12" t="s">
        <v>322</v>
      </c>
      <c r="LE12">
        <v>0</v>
      </c>
      <c r="LF12">
        <v>1</v>
      </c>
    </row>
    <row r="13" spans="1:318" x14ac:dyDescent="0.2">
      <c r="A13" t="s">
        <v>528</v>
      </c>
      <c r="B13" s="21" t="str">
        <f t="shared" si="0"/>
        <v>GravityX, MoM</v>
      </c>
      <c r="C13" t="s">
        <v>529</v>
      </c>
      <c r="D13" t="s">
        <v>324</v>
      </c>
      <c r="E13">
        <v>9</v>
      </c>
      <c r="F13" s="21" t="str">
        <f t="shared" si="1"/>
        <v>C2FEN042009</v>
      </c>
      <c r="G13" s="6">
        <v>5834670.7008450599</v>
      </c>
      <c r="H13" s="6">
        <v>4337639.8683436001</v>
      </c>
      <c r="I13" s="22">
        <f>IF(G13-_xlfn.XLOOKUP(D13&amp;E13,'Ch2'!G:G,'Ch2'!C:C)&lt;0,"",G13)</f>
        <v>5834670.7008450599</v>
      </c>
      <c r="J13" s="8">
        <v>44594.418328425927</v>
      </c>
      <c r="K13" s="6">
        <v>5834670.7008450599</v>
      </c>
      <c r="L13" s="21" t="s">
        <v>462</v>
      </c>
      <c r="M13">
        <v>1</v>
      </c>
      <c r="N13" t="s">
        <v>530</v>
      </c>
      <c r="O13" t="s">
        <v>530</v>
      </c>
      <c r="R13">
        <v>1800</v>
      </c>
      <c r="S13">
        <v>455</v>
      </c>
      <c r="U13">
        <v>0</v>
      </c>
      <c r="V13">
        <v>61.001088142394998</v>
      </c>
      <c r="W13">
        <v>0</v>
      </c>
      <c r="X13" t="s">
        <v>543</v>
      </c>
      <c r="AG13">
        <v>0</v>
      </c>
      <c r="AH13">
        <v>0</v>
      </c>
      <c r="AL13">
        <v>2</v>
      </c>
      <c r="AM13">
        <v>1</v>
      </c>
      <c r="AU13" s="35">
        <v>8616</v>
      </c>
      <c r="AV13" t="b">
        <v>1</v>
      </c>
      <c r="AW13">
        <v>0</v>
      </c>
      <c r="AY13">
        <v>5834670.7008450497</v>
      </c>
      <c r="BA13">
        <v>5834670.7008450599</v>
      </c>
      <c r="BB13">
        <v>0</v>
      </c>
      <c r="BC13">
        <v>6.9798062282256004E-2</v>
      </c>
      <c r="BD13">
        <v>7268133.4220415596</v>
      </c>
      <c r="BE13">
        <v>1433448.9240625501</v>
      </c>
      <c r="BF13">
        <v>6.9328636997025397</v>
      </c>
      <c r="BG13">
        <v>6.7944721863742297</v>
      </c>
      <c r="BH13">
        <v>0</v>
      </c>
      <c r="BI13" s="35">
        <v>0</v>
      </c>
      <c r="BJ13">
        <v>58</v>
      </c>
      <c r="BK13">
        <v>74</v>
      </c>
      <c r="BL13">
        <v>290</v>
      </c>
      <c r="BM13">
        <v>0</v>
      </c>
      <c r="BN13">
        <v>8</v>
      </c>
      <c r="BO13">
        <v>0</v>
      </c>
      <c r="BP13">
        <v>2597</v>
      </c>
      <c r="BQ13">
        <v>0</v>
      </c>
      <c r="BR13">
        <v>0</v>
      </c>
      <c r="BS13">
        <v>0</v>
      </c>
      <c r="BT13">
        <v>2325</v>
      </c>
      <c r="BU13">
        <v>96</v>
      </c>
      <c r="BV13">
        <v>35035</v>
      </c>
      <c r="BW13">
        <v>8437</v>
      </c>
      <c r="BX13">
        <v>46410</v>
      </c>
      <c r="BY13">
        <v>0</v>
      </c>
      <c r="BZ13">
        <v>3640</v>
      </c>
      <c r="CA13">
        <v>4</v>
      </c>
      <c r="CB13">
        <v>1181244</v>
      </c>
      <c r="CC13">
        <v>0</v>
      </c>
      <c r="CD13">
        <v>0</v>
      </c>
      <c r="CE13">
        <v>5</v>
      </c>
      <c r="CF13">
        <v>1057823</v>
      </c>
      <c r="CG13">
        <v>74</v>
      </c>
      <c r="CH13">
        <v>0</v>
      </c>
      <c r="CI13">
        <v>0</v>
      </c>
      <c r="CJ13">
        <v>8533</v>
      </c>
      <c r="CK13">
        <v>4</v>
      </c>
      <c r="CL13">
        <v>5</v>
      </c>
      <c r="CM13">
        <v>74</v>
      </c>
      <c r="CN13">
        <v>8542</v>
      </c>
      <c r="CO13" t="s">
        <v>544</v>
      </c>
      <c r="CP13" t="s">
        <v>325</v>
      </c>
      <c r="CQ13">
        <v>2905132.4784350102</v>
      </c>
      <c r="CR13">
        <v>2929538.2224100502</v>
      </c>
      <c r="CS13">
        <v>0</v>
      </c>
      <c r="CT13">
        <v>0</v>
      </c>
      <c r="CU13">
        <v>2.57122958181774E-2</v>
      </c>
      <c r="CV13">
        <v>4.4085766464078503E-2</v>
      </c>
      <c r="CW13">
        <v>1.36415426211953E-2</v>
      </c>
      <c r="CX13">
        <v>1.61183657644491E-2</v>
      </c>
      <c r="CY13">
        <v>2.97599083856444E-2</v>
      </c>
      <c r="CZ13">
        <v>1.2070753196982101E-2</v>
      </c>
      <c r="DA13">
        <v>2.7967400699629399E-2</v>
      </c>
      <c r="DB13">
        <v>4.00381538966115E-2</v>
      </c>
      <c r="DC13">
        <v>3634239.62675054</v>
      </c>
      <c r="DD13">
        <v>3633893.7952910098</v>
      </c>
      <c r="DE13">
        <v>729107.12231890997</v>
      </c>
      <c r="DF13">
        <v>704341.80174363998</v>
      </c>
      <c r="DG13">
        <v>156743.31640817301</v>
      </c>
      <c r="DH13">
        <v>158920.30653979999</v>
      </c>
      <c r="DI13">
        <v>315663.62294797401</v>
      </c>
      <c r="DJ13">
        <v>564963.80591073597</v>
      </c>
      <c r="DK13">
        <v>543536.44025878399</v>
      </c>
      <c r="DL13">
        <v>1108500.2461695201</v>
      </c>
      <c r="DM13">
        <v>0</v>
      </c>
      <c r="DN13">
        <v>30.769230769230699</v>
      </c>
      <c r="DO13">
        <v>30.769230769230699</v>
      </c>
      <c r="DP13">
        <v>7400</v>
      </c>
      <c r="DQ13">
        <v>1854.2857142857099</v>
      </c>
      <c r="DR13">
        <v>9254.2857142857101</v>
      </c>
      <c r="DS13">
        <v>2.8432993784152497E-4</v>
      </c>
      <c r="DT13">
        <v>6.9325793697647002</v>
      </c>
      <c r="DU13">
        <v>6.0537428205816601</v>
      </c>
      <c r="DV13">
        <v>2.8432993784152497E-4</v>
      </c>
      <c r="DW13">
        <v>6.0534584906438198</v>
      </c>
      <c r="DX13">
        <v>0</v>
      </c>
      <c r="DY13">
        <v>0.879120879120879</v>
      </c>
      <c r="DZ13">
        <v>0.879120879120879</v>
      </c>
      <c r="EA13">
        <v>0</v>
      </c>
      <c r="EB13">
        <v>6.7944721863742297</v>
      </c>
      <c r="EC13">
        <v>0</v>
      </c>
      <c r="ED13">
        <v>5.69557108747314</v>
      </c>
      <c r="EE13">
        <v>5.69557108747314</v>
      </c>
      <c r="EF13">
        <v>0</v>
      </c>
      <c r="EG13">
        <v>1.0989010989010899</v>
      </c>
      <c r="EH13">
        <v>1.0989010989010899</v>
      </c>
      <c r="EI13">
        <v>0</v>
      </c>
      <c r="EJ13">
        <v>0</v>
      </c>
      <c r="EK13">
        <v>1.4672615529258499</v>
      </c>
      <c r="EL13">
        <v>6.4757812728006403E-2</v>
      </c>
      <c r="EM13" s="1">
        <v>9.7996665582744601E-5</v>
      </c>
      <c r="EN13" s="1">
        <v>9.7997948062533702E-5</v>
      </c>
      <c r="EO13">
        <v>0</v>
      </c>
      <c r="EP13">
        <v>1.4262299999999899</v>
      </c>
      <c r="EQ13" s="1">
        <v>9.780957277572E-5</v>
      </c>
      <c r="ER13">
        <v>0</v>
      </c>
      <c r="ES13">
        <v>0</v>
      </c>
      <c r="ET13">
        <v>5.2645799999999996</v>
      </c>
      <c r="EU13" s="1">
        <v>9.7996021585000594E-5</v>
      </c>
      <c r="EV13">
        <v>0</v>
      </c>
      <c r="EW13">
        <v>0</v>
      </c>
      <c r="EX13" s="1">
        <v>9.7996538399341903E-5</v>
      </c>
      <c r="EY13">
        <v>0.25789692128841801</v>
      </c>
      <c r="EZ13">
        <v>0</v>
      </c>
      <c r="FA13">
        <v>0</v>
      </c>
      <c r="FB13">
        <v>0</v>
      </c>
      <c r="FC13">
        <v>0</v>
      </c>
      <c r="FD13" s="1">
        <v>1.06688876067018E-7</v>
      </c>
      <c r="FE13" s="1">
        <v>1.06688876067018E-7</v>
      </c>
      <c r="FF13" s="1">
        <v>9.3641910892117091E-10</v>
      </c>
      <c r="FG13" s="1">
        <v>1.06688876067018E-7</v>
      </c>
      <c r="FH13" s="1">
        <v>5.9965157284125301E-9</v>
      </c>
      <c r="FI13" s="1">
        <v>5.6795196046177599E-9</v>
      </c>
      <c r="FJ13" s="1">
        <v>5.9965157284125301E-9</v>
      </c>
      <c r="FK13" s="1">
        <v>6.8239458039798198E-7</v>
      </c>
      <c r="FL13">
        <v>0</v>
      </c>
      <c r="FM13" s="1">
        <v>-1.2774825529810201E-7</v>
      </c>
      <c r="FN13" s="1">
        <v>8.5506812320772197E-9</v>
      </c>
      <c r="FO13" s="1">
        <v>1.3629893653017899E-7</v>
      </c>
      <c r="FP13" s="1">
        <v>6.4111039740043203E-8</v>
      </c>
      <c r="FQ13" s="1">
        <v>1.13905102995526E-7</v>
      </c>
      <c r="FR13" s="1">
        <v>4.9794063255483003E-8</v>
      </c>
      <c r="FS13">
        <v>1.071</v>
      </c>
      <c r="FT13">
        <v>6.5449846949787296E-2</v>
      </c>
      <c r="FU13">
        <v>8.1250000000000003E-2</v>
      </c>
      <c r="FV13">
        <v>1.4672615529258499</v>
      </c>
      <c r="FW13">
        <v>6.4757812728006403E-2</v>
      </c>
      <c r="FX13" s="1">
        <v>9.7998725285153299E-5</v>
      </c>
      <c r="FY13" s="1">
        <v>9.7998489250961094E-5</v>
      </c>
      <c r="FZ13">
        <v>6.1676448207891701</v>
      </c>
      <c r="GA13">
        <v>0.116091888100311</v>
      </c>
      <c r="GB13" s="1">
        <v>9.7998725285153299E-5</v>
      </c>
      <c r="GC13" s="1">
        <v>9.7998489250961094E-5</v>
      </c>
      <c r="GD13">
        <v>0</v>
      </c>
      <c r="GE13">
        <v>2.53824124055898</v>
      </c>
      <c r="GF13" s="1">
        <v>9.7851440764407105E-5</v>
      </c>
      <c r="GG13" s="1">
        <v>9.7176394405540297E-5</v>
      </c>
      <c r="GH13">
        <v>0</v>
      </c>
      <c r="GI13">
        <v>3.34751679953076</v>
      </c>
      <c r="GJ13" s="1">
        <v>9.7996167406577602E-5</v>
      </c>
      <c r="GK13" s="1">
        <v>9.7977674554439095E-5</v>
      </c>
      <c r="GL13" s="1">
        <v>9.7989667562359205E-5</v>
      </c>
      <c r="GM13" s="1">
        <v>9.79965790185999E-5</v>
      </c>
      <c r="GN13">
        <v>0.28998897276490099</v>
      </c>
      <c r="GO13">
        <v>0</v>
      </c>
      <c r="GP13" s="1">
        <v>9.7996388592425099E-5</v>
      </c>
      <c r="GQ13">
        <v>0</v>
      </c>
      <c r="GR13">
        <v>0</v>
      </c>
      <c r="GS13" s="1">
        <v>7.8208295817283602E-7</v>
      </c>
      <c r="GT13" s="1">
        <v>7.8208295817283602E-7</v>
      </c>
      <c r="GU13" s="1">
        <v>5.9181886058467998E-9</v>
      </c>
      <c r="GV13" s="1">
        <v>7.8208295817283602E-7</v>
      </c>
      <c r="GW13" s="1">
        <v>1.14945601481508E-7</v>
      </c>
      <c r="GX13" s="1">
        <v>6.3245177095438896E-8</v>
      </c>
      <c r="GY13" s="1">
        <v>1.14945601481508E-7</v>
      </c>
      <c r="GZ13">
        <v>0.42295256964472999</v>
      </c>
      <c r="HA13">
        <v>1.1500010366198099</v>
      </c>
      <c r="HB13" s="1">
        <v>-3.1376564550634202E-7</v>
      </c>
      <c r="HC13" s="1">
        <v>1.0922252664906799E-8</v>
      </c>
      <c r="HD13" s="1">
        <v>3.2468789817124902E-7</v>
      </c>
      <c r="HE13" s="1">
        <v>7.3408625070791396E-8</v>
      </c>
      <c r="HF13" s="1">
        <v>1.3341489396441601E-7</v>
      </c>
      <c r="HG13" s="1">
        <v>6.0006268893624598E-8</v>
      </c>
      <c r="HH13">
        <v>0.71299999999999997</v>
      </c>
      <c r="HI13">
        <v>0</v>
      </c>
      <c r="HJ13">
        <v>0</v>
      </c>
      <c r="HK13">
        <v>0</v>
      </c>
      <c r="HL13">
        <v>1.4262299999999899</v>
      </c>
      <c r="HM13" s="1">
        <v>9.7851440764407105E-5</v>
      </c>
      <c r="HN13" s="1">
        <v>9.7176394405540297E-5</v>
      </c>
      <c r="HO13">
        <v>0</v>
      </c>
      <c r="HP13">
        <v>5.2645799999999996</v>
      </c>
      <c r="HQ13" s="1">
        <v>9.7996167406577602E-5</v>
      </c>
      <c r="HR13" s="1">
        <v>9.7977674554439095E-5</v>
      </c>
      <c r="HS13" s="1">
        <v>9.7989667562359205E-5</v>
      </c>
      <c r="HT13" s="1">
        <v>9.79965790185999E-5</v>
      </c>
      <c r="HU13">
        <v>0.25789692128841801</v>
      </c>
      <c r="HV13">
        <v>0</v>
      </c>
      <c r="HW13" s="1">
        <v>9.7996388592425099E-5</v>
      </c>
      <c r="HX13">
        <v>0</v>
      </c>
      <c r="HY13">
        <v>0</v>
      </c>
      <c r="HZ13" s="1">
        <v>7.8208295817283602E-7</v>
      </c>
      <c r="IA13" s="1">
        <v>7.8208295817283602E-7</v>
      </c>
      <c r="IB13" s="1">
        <v>5.9181886058467998E-9</v>
      </c>
      <c r="IC13" s="1">
        <v>7.8208295817283602E-7</v>
      </c>
      <c r="ID13" s="1">
        <v>1.14945601481508E-7</v>
      </c>
      <c r="IE13" s="1">
        <v>6.3245177095438896E-8</v>
      </c>
      <c r="IF13" s="1">
        <v>1.14945601481508E-7</v>
      </c>
      <c r="IG13">
        <v>0.42295256964472999</v>
      </c>
      <c r="IH13">
        <v>1.1500010366198099</v>
      </c>
      <c r="II13">
        <v>4930</v>
      </c>
      <c r="IJ13">
        <v>4224</v>
      </c>
      <c r="IK13">
        <v>455</v>
      </c>
      <c r="IL13">
        <v>443</v>
      </c>
      <c r="IM13">
        <v>12</v>
      </c>
      <c r="IN13">
        <v>391</v>
      </c>
      <c r="IO13">
        <v>52</v>
      </c>
      <c r="IP13">
        <v>0</v>
      </c>
      <c r="IQ13">
        <v>399</v>
      </c>
      <c r="IR13">
        <v>2605</v>
      </c>
      <c r="IS13">
        <v>1673</v>
      </c>
      <c r="IT13">
        <v>436</v>
      </c>
      <c r="IU13">
        <v>436</v>
      </c>
      <c r="IV13">
        <v>2325</v>
      </c>
      <c r="IW13">
        <v>476</v>
      </c>
      <c r="IX13">
        <v>3</v>
      </c>
      <c r="IY13">
        <v>3</v>
      </c>
      <c r="IZ13">
        <v>1846</v>
      </c>
      <c r="JA13">
        <v>1.0435497616040099E-2</v>
      </c>
      <c r="JB13">
        <v>1.20295809966497E-2</v>
      </c>
      <c r="JC13">
        <v>1.04089445207335E-2</v>
      </c>
      <c r="JD13">
        <v>1.0435497616040099E-2</v>
      </c>
      <c r="JE13">
        <v>1.20259208978472E-2</v>
      </c>
      <c r="JF13">
        <v>1.20295809966497E-2</v>
      </c>
      <c r="JG13">
        <v>0</v>
      </c>
      <c r="JH13">
        <v>0</v>
      </c>
      <c r="JI13">
        <v>0</v>
      </c>
      <c r="JJ13">
        <v>0</v>
      </c>
      <c r="JK13">
        <v>0</v>
      </c>
      <c r="JL13">
        <v>0</v>
      </c>
      <c r="JM13">
        <v>0.45448798543360702</v>
      </c>
      <c r="JN13">
        <v>0.45442686502443203</v>
      </c>
      <c r="JO13">
        <v>0.480523960745596</v>
      </c>
      <c r="JP13">
        <v>0.48041861452441997</v>
      </c>
      <c r="JQ13" s="1">
        <v>-4.4151390080444498E-7</v>
      </c>
      <c r="JR13" s="1">
        <v>1.9472933896984102E-8</v>
      </c>
      <c r="JS13" s="1">
        <v>4.6098683470142899E-7</v>
      </c>
      <c r="JT13" s="1">
        <v>1.3751966481083399E-7</v>
      </c>
      <c r="JU13" s="1">
        <v>2.4731999695994202E-7</v>
      </c>
      <c r="JV13" s="1">
        <v>1.09800332149107E-7</v>
      </c>
      <c r="JW13">
        <v>1.071</v>
      </c>
      <c r="JX13">
        <v>2837436.59662324</v>
      </c>
      <c r="JY13">
        <v>5742569.0750582498</v>
      </c>
      <c r="JZ13">
        <v>6.5449846949787296E-2</v>
      </c>
      <c r="KA13">
        <v>8.1250000000000003E-2</v>
      </c>
      <c r="KB13" t="s">
        <v>318</v>
      </c>
      <c r="KC13">
        <v>0</v>
      </c>
      <c r="KD13" t="s">
        <v>545</v>
      </c>
      <c r="KF13" t="s">
        <v>546</v>
      </c>
      <c r="KG13" t="s">
        <v>525</v>
      </c>
      <c r="KH13" t="s">
        <v>320</v>
      </c>
      <c r="KI13">
        <v>1</v>
      </c>
      <c r="KL13">
        <v>1</v>
      </c>
      <c r="KM13">
        <v>1</v>
      </c>
      <c r="KP13">
        <v>4</v>
      </c>
      <c r="KW13" t="s">
        <v>321</v>
      </c>
      <c r="LB13">
        <v>1</v>
      </c>
      <c r="LC13" t="s">
        <v>318</v>
      </c>
      <c r="LD13" t="s">
        <v>322</v>
      </c>
      <c r="LE13">
        <v>0</v>
      </c>
      <c r="LF13">
        <v>1</v>
      </c>
    </row>
    <row r="14" spans="1:318" x14ac:dyDescent="0.2">
      <c r="A14" t="s">
        <v>326</v>
      </c>
      <c r="B14" s="21" t="str">
        <f t="shared" si="0"/>
        <v>NU_Columbia_Artelys, MoM</v>
      </c>
      <c r="C14" t="s">
        <v>316</v>
      </c>
      <c r="D14" t="s">
        <v>328</v>
      </c>
      <c r="E14">
        <v>23</v>
      </c>
      <c r="F14" s="21" t="str">
        <f t="shared" si="1"/>
        <v>C2FEN0397023</v>
      </c>
      <c r="G14" s="6">
        <v>257340.08524953399</v>
      </c>
      <c r="H14" s="6">
        <v>93520.954722989598</v>
      </c>
      <c r="I14" s="22">
        <f>IF(G14-_xlfn.XLOOKUP(D14&amp;E14,'Ch2'!G:G,'Ch2'!C:C)&lt;0,"",G14)</f>
        <v>257340.08524953399</v>
      </c>
      <c r="J14" s="8">
        <v>44564.404617615743</v>
      </c>
      <c r="K14" s="6">
        <v>257340.08524953399</v>
      </c>
      <c r="L14" s="21" t="s">
        <v>327</v>
      </c>
      <c r="M14">
        <v>1</v>
      </c>
      <c r="N14" t="s">
        <v>329</v>
      </c>
      <c r="O14" t="s">
        <v>329</v>
      </c>
      <c r="R14">
        <v>2670</v>
      </c>
      <c r="S14">
        <v>1250</v>
      </c>
      <c r="U14">
        <v>0</v>
      </c>
      <c r="V14">
        <v>184.87917757034299</v>
      </c>
      <c r="W14">
        <v>0</v>
      </c>
      <c r="X14" t="s">
        <v>330</v>
      </c>
      <c r="AG14">
        <v>0</v>
      </c>
      <c r="AH14">
        <v>0</v>
      </c>
      <c r="AL14">
        <v>1</v>
      </c>
      <c r="AM14">
        <v>13</v>
      </c>
      <c r="AU14" s="35">
        <v>137</v>
      </c>
      <c r="AV14" t="b">
        <v>1</v>
      </c>
      <c r="AW14">
        <v>0</v>
      </c>
      <c r="AY14">
        <v>257340.08524953501</v>
      </c>
      <c r="BA14">
        <v>257340.08524953399</v>
      </c>
      <c r="BB14">
        <v>0</v>
      </c>
      <c r="BC14">
        <v>0.97000775594281896</v>
      </c>
      <c r="BD14">
        <v>321408.12679253402</v>
      </c>
      <c r="BE14">
        <v>64061.071535244002</v>
      </c>
      <c r="BF14">
        <v>3.10000000010398</v>
      </c>
      <c r="BG14">
        <v>2.9</v>
      </c>
      <c r="BH14">
        <v>0</v>
      </c>
      <c r="BI14" s="35">
        <v>0</v>
      </c>
      <c r="BJ14">
        <v>0</v>
      </c>
      <c r="BK14">
        <v>77</v>
      </c>
      <c r="BL14">
        <v>391</v>
      </c>
      <c r="BM14">
        <v>0</v>
      </c>
      <c r="BN14">
        <v>0</v>
      </c>
      <c r="BO14">
        <v>31</v>
      </c>
      <c r="BP14">
        <v>4572</v>
      </c>
      <c r="BQ14">
        <v>0</v>
      </c>
      <c r="BR14">
        <v>0</v>
      </c>
      <c r="BS14">
        <v>29</v>
      </c>
      <c r="BT14">
        <v>2138</v>
      </c>
      <c r="BU14">
        <v>0</v>
      </c>
      <c r="BV14">
        <v>96200</v>
      </c>
      <c r="BW14">
        <v>0</v>
      </c>
      <c r="BX14">
        <v>392354</v>
      </c>
      <c r="BY14">
        <v>0</v>
      </c>
      <c r="BZ14">
        <v>38743</v>
      </c>
      <c r="CA14">
        <v>0</v>
      </c>
      <c r="CB14">
        <v>5675463</v>
      </c>
      <c r="CC14">
        <v>0</v>
      </c>
      <c r="CD14">
        <v>36239</v>
      </c>
      <c r="CE14">
        <v>0</v>
      </c>
      <c r="CF14">
        <v>2636001</v>
      </c>
      <c r="CG14">
        <v>77</v>
      </c>
      <c r="CH14">
        <v>31</v>
      </c>
      <c r="CI14">
        <v>29</v>
      </c>
      <c r="CJ14">
        <v>0</v>
      </c>
      <c r="CK14">
        <v>0</v>
      </c>
      <c r="CL14">
        <v>0</v>
      </c>
      <c r="CM14">
        <v>137</v>
      </c>
      <c r="CN14">
        <v>0</v>
      </c>
      <c r="CO14" t="s">
        <v>331</v>
      </c>
      <c r="CP14">
        <v>257333.878273704</v>
      </c>
      <c r="CQ14">
        <v>128423.380073721</v>
      </c>
      <c r="CR14">
        <v>128916.70517581201</v>
      </c>
      <c r="CS14">
        <v>0</v>
      </c>
      <c r="CT14">
        <v>0</v>
      </c>
      <c r="CU14">
        <v>4.3171899260565001E-4</v>
      </c>
      <c r="CV14">
        <v>0.96957603695021299</v>
      </c>
      <c r="CW14">
        <v>1.4494206984650299E-4</v>
      </c>
      <c r="CX14">
        <v>0.61145099927864</v>
      </c>
      <c r="CY14">
        <v>0.61159594134848605</v>
      </c>
      <c r="CZ14">
        <v>2.8677692275914701E-4</v>
      </c>
      <c r="DA14">
        <v>0.358125037671573</v>
      </c>
      <c r="DB14">
        <v>0.35841181459433302</v>
      </c>
      <c r="DC14">
        <v>160846.79221777999</v>
      </c>
      <c r="DD14">
        <v>160561.33457475301</v>
      </c>
      <c r="DE14">
        <v>32417.411712340199</v>
      </c>
      <c r="DF14">
        <v>31643.659822903701</v>
      </c>
      <c r="DG14">
        <v>31770.7450457782</v>
      </c>
      <c r="DH14">
        <v>31382.090489675</v>
      </c>
      <c r="DI14">
        <v>63152.835535453298</v>
      </c>
      <c r="DJ14">
        <v>261.66666656199999</v>
      </c>
      <c r="DK14">
        <v>261.56933322870498</v>
      </c>
      <c r="DL14">
        <v>523.23599979070502</v>
      </c>
      <c r="DM14">
        <v>0</v>
      </c>
      <c r="DN14">
        <v>0</v>
      </c>
      <c r="DO14">
        <v>0</v>
      </c>
      <c r="DP14">
        <v>385</v>
      </c>
      <c r="DQ14">
        <v>0</v>
      </c>
      <c r="DR14">
        <v>385</v>
      </c>
      <c r="DS14">
        <v>3.1</v>
      </c>
      <c r="DT14" s="1">
        <v>1.03986412032095E-10</v>
      </c>
      <c r="DU14" s="1">
        <v>1.03986412032095E-10</v>
      </c>
      <c r="DV14">
        <v>0</v>
      </c>
      <c r="DW14" s="1">
        <v>1.03986412032095E-10</v>
      </c>
      <c r="DX14">
        <v>3.1</v>
      </c>
      <c r="DY14">
        <v>0</v>
      </c>
      <c r="DZ14">
        <v>3.1</v>
      </c>
      <c r="EA14">
        <v>2.9</v>
      </c>
      <c r="EB14">
        <v>0</v>
      </c>
      <c r="EC14">
        <v>0</v>
      </c>
      <c r="ED14">
        <v>0</v>
      </c>
      <c r="EE14">
        <v>0</v>
      </c>
      <c r="EF14">
        <v>2.9</v>
      </c>
      <c r="EG14">
        <v>0</v>
      </c>
      <c r="EH14">
        <v>2.9</v>
      </c>
      <c r="EI14">
        <v>0</v>
      </c>
      <c r="EJ14">
        <v>0</v>
      </c>
      <c r="EK14">
        <v>0.14640225717615599</v>
      </c>
      <c r="EL14">
        <v>7.6117765225668099E-2</v>
      </c>
      <c r="EM14">
        <v>0</v>
      </c>
      <c r="EN14">
        <v>0</v>
      </c>
      <c r="EO14">
        <v>0</v>
      </c>
      <c r="EP14">
        <v>1.7448246606</v>
      </c>
      <c r="EQ14">
        <v>0</v>
      </c>
      <c r="ER14">
        <v>0</v>
      </c>
      <c r="ES14">
        <v>0</v>
      </c>
      <c r="ET14">
        <v>3.9740682891999999</v>
      </c>
      <c r="EU14">
        <v>0</v>
      </c>
      <c r="EV14">
        <v>0</v>
      </c>
      <c r="EW14">
        <v>0</v>
      </c>
      <c r="EX14">
        <v>0</v>
      </c>
      <c r="EY14">
        <v>0.236519998587394</v>
      </c>
      <c r="EZ14">
        <v>0</v>
      </c>
      <c r="FA14">
        <v>0</v>
      </c>
      <c r="FB14">
        <v>0</v>
      </c>
      <c r="FC14">
        <v>0</v>
      </c>
      <c r="FD14" s="1">
        <v>1.50763257433794E-9</v>
      </c>
      <c r="FE14" s="1">
        <v>1.50763257433794E-9</v>
      </c>
      <c r="FF14" s="1">
        <v>1.04591890703886E-11</v>
      </c>
      <c r="FG14" s="1">
        <v>1.50763257433794E-9</v>
      </c>
      <c r="FH14" s="1">
        <v>1.3636907575387199E-10</v>
      </c>
      <c r="FI14" s="1">
        <v>1.30926047781088E-10</v>
      </c>
      <c r="FJ14" s="1">
        <v>1.3636907575387199E-10</v>
      </c>
      <c r="FK14">
        <v>0</v>
      </c>
      <c r="FL14">
        <v>0</v>
      </c>
      <c r="FM14" s="1">
        <v>-3.2572664325968999E-9</v>
      </c>
      <c r="FN14" s="1">
        <v>9.2028320944695297E-11</v>
      </c>
      <c r="FO14" s="1">
        <v>3.3492947535415998E-9</v>
      </c>
      <c r="FP14" s="1">
        <v>-5.6097466236593296E-10</v>
      </c>
      <c r="FQ14" s="1">
        <v>5.8916508824391395E-10</v>
      </c>
      <c r="FR14" s="1">
        <v>1.15013975060984E-9</v>
      </c>
      <c r="FS14">
        <v>0.113</v>
      </c>
      <c r="FT14">
        <v>0</v>
      </c>
      <c r="FU14">
        <v>0</v>
      </c>
      <c r="FV14">
        <v>0.14640225717615599</v>
      </c>
      <c r="FW14">
        <v>7.6117765225668099E-2</v>
      </c>
      <c r="FX14" s="1">
        <v>9.4804677441828694E-9</v>
      </c>
      <c r="FY14">
        <v>0</v>
      </c>
      <c r="FZ14">
        <v>5.07904935419994</v>
      </c>
      <c r="GA14">
        <v>7.2577028957052994E-2</v>
      </c>
      <c r="GB14" s="1">
        <v>9.4804677441828694E-9</v>
      </c>
      <c r="GC14">
        <v>0</v>
      </c>
      <c r="GD14">
        <v>0</v>
      </c>
      <c r="GE14">
        <v>1.1524581945044301</v>
      </c>
      <c r="GF14">
        <v>0</v>
      </c>
      <c r="GG14">
        <v>0</v>
      </c>
      <c r="GH14">
        <v>0</v>
      </c>
      <c r="GI14">
        <v>0.83333333300000001</v>
      </c>
      <c r="GJ14">
        <v>0</v>
      </c>
      <c r="GK14">
        <v>0</v>
      </c>
      <c r="GL14">
        <v>0</v>
      </c>
      <c r="GM14">
        <v>0</v>
      </c>
      <c r="GN14">
        <v>0.13349999560019099</v>
      </c>
      <c r="GO14">
        <v>0</v>
      </c>
      <c r="GP14">
        <v>0</v>
      </c>
      <c r="GQ14">
        <v>0</v>
      </c>
      <c r="GR14">
        <v>0</v>
      </c>
      <c r="GS14" s="1">
        <v>8.7757548719036294E-6</v>
      </c>
      <c r="GT14" s="1">
        <v>8.7757548719036294E-6</v>
      </c>
      <c r="GU14" s="1">
        <v>5.8312956885409E-6</v>
      </c>
      <c r="GV14" s="1">
        <v>8.7757548719036294E-6</v>
      </c>
      <c r="GW14" s="1">
        <v>7.5065039837340902E-6</v>
      </c>
      <c r="GX14" s="1">
        <v>7.5065039837340902E-6</v>
      </c>
      <c r="GY14" s="1">
        <v>1.9193022556263002E-6</v>
      </c>
      <c r="GZ14" s="1">
        <v>7.2370665016308002E-11</v>
      </c>
      <c r="HA14">
        <v>0</v>
      </c>
      <c r="HB14" s="1">
        <v>-2.9330032079999902E-6</v>
      </c>
      <c r="HC14" s="1">
        <v>6.8224862288894804E-7</v>
      </c>
      <c r="HD14" s="1">
        <v>3.6152518308889301E-6</v>
      </c>
      <c r="HE14" s="1">
        <v>-5.4200189287627797E-7</v>
      </c>
      <c r="HF14" s="1">
        <v>3.3977050507011798E-6</v>
      </c>
      <c r="HG14" s="1">
        <v>3.9397069435774597E-6</v>
      </c>
      <c r="HH14">
        <v>0.2072</v>
      </c>
      <c r="HI14">
        <v>0</v>
      </c>
      <c r="HJ14">
        <v>0</v>
      </c>
      <c r="HK14">
        <v>0</v>
      </c>
      <c r="HL14">
        <v>1.7448246606</v>
      </c>
      <c r="HM14">
        <v>0</v>
      </c>
      <c r="HN14">
        <v>0</v>
      </c>
      <c r="HO14">
        <v>0</v>
      </c>
      <c r="HP14">
        <v>3.9740682891999999</v>
      </c>
      <c r="HQ14">
        <v>0</v>
      </c>
      <c r="HR14">
        <v>0</v>
      </c>
      <c r="HS14">
        <v>0</v>
      </c>
      <c r="HT14">
        <v>0</v>
      </c>
      <c r="HU14">
        <v>0.236519998587394</v>
      </c>
      <c r="HV14">
        <v>0</v>
      </c>
      <c r="HW14">
        <v>0</v>
      </c>
      <c r="HX14">
        <v>0</v>
      </c>
      <c r="HY14">
        <v>0</v>
      </c>
      <c r="HZ14" s="1">
        <v>8.7757548719036294E-6</v>
      </c>
      <c r="IA14" s="1">
        <v>8.7757548719036294E-6</v>
      </c>
      <c r="IB14" s="1">
        <v>5.8312956885409E-6</v>
      </c>
      <c r="IC14" s="1">
        <v>8.7757548719036294E-6</v>
      </c>
      <c r="ID14" s="1">
        <v>7.5065039837340902E-6</v>
      </c>
      <c r="IE14" s="1">
        <v>7.5065039837340902E-6</v>
      </c>
      <c r="IF14" s="1">
        <v>1.9193022556263002E-6</v>
      </c>
      <c r="IG14" s="1">
        <v>7.2370665016308002E-11</v>
      </c>
      <c r="IH14">
        <v>0</v>
      </c>
      <c r="II14">
        <v>6710</v>
      </c>
      <c r="IJ14">
        <v>3970</v>
      </c>
      <c r="IK14">
        <v>1250</v>
      </c>
      <c r="IL14">
        <v>1054</v>
      </c>
      <c r="IM14">
        <v>196</v>
      </c>
      <c r="IN14">
        <v>794</v>
      </c>
      <c r="IO14">
        <v>260</v>
      </c>
      <c r="IP14">
        <v>0</v>
      </c>
      <c r="IQ14">
        <v>391</v>
      </c>
      <c r="IR14">
        <v>4572</v>
      </c>
      <c r="IS14">
        <v>2744</v>
      </c>
      <c r="IT14">
        <v>13</v>
      </c>
      <c r="IU14">
        <v>13</v>
      </c>
      <c r="IV14">
        <v>2138</v>
      </c>
      <c r="IW14">
        <v>2138</v>
      </c>
      <c r="IX14">
        <v>0</v>
      </c>
      <c r="IY14">
        <v>0</v>
      </c>
      <c r="IZ14">
        <v>0</v>
      </c>
      <c r="JA14" s="1">
        <v>2.8850956587778099E-5</v>
      </c>
      <c r="JB14" s="1">
        <v>1.7598500174909001E-5</v>
      </c>
      <c r="JC14" s="1">
        <v>2.8850956587778099E-5</v>
      </c>
      <c r="JD14" s="1">
        <v>2.2534632798554199E-5</v>
      </c>
      <c r="JE14" s="1">
        <v>1.7251119713623801E-5</v>
      </c>
      <c r="JF14" s="1">
        <v>1.7598500174909001E-5</v>
      </c>
      <c r="JG14">
        <v>0</v>
      </c>
      <c r="JH14">
        <v>0</v>
      </c>
      <c r="JI14">
        <v>0</v>
      </c>
      <c r="JJ14">
        <v>0</v>
      </c>
      <c r="JK14">
        <v>0</v>
      </c>
      <c r="JL14">
        <v>0</v>
      </c>
      <c r="JM14">
        <v>1.2067851595815901E-3</v>
      </c>
      <c r="JN14">
        <v>1.2069610199469301E-3</v>
      </c>
      <c r="JO14">
        <v>3.4742708667243201E-4</v>
      </c>
      <c r="JP14">
        <v>3.4714535457197701E-4</v>
      </c>
      <c r="JQ14" s="1">
        <v>-2.9362604744325799E-6</v>
      </c>
      <c r="JR14" s="1">
        <v>6.82340651209892E-7</v>
      </c>
      <c r="JS14" s="1">
        <v>3.61860112564247E-6</v>
      </c>
      <c r="JT14" s="1">
        <v>-5.4256286753864401E-7</v>
      </c>
      <c r="JU14" s="1">
        <v>3.3982942157894199E-6</v>
      </c>
      <c r="JV14" s="1">
        <v>3.9408570833280704E-6</v>
      </c>
      <c r="JW14">
        <v>0.113</v>
      </c>
      <c r="JX14">
        <v>126697.49350168899</v>
      </c>
      <c r="JY14">
        <v>255120.87357541101</v>
      </c>
      <c r="JZ14">
        <v>0</v>
      </c>
      <c r="KA14">
        <v>0</v>
      </c>
      <c r="KB14" t="s">
        <v>318</v>
      </c>
      <c r="KC14">
        <v>0</v>
      </c>
      <c r="KD14" t="s">
        <v>332</v>
      </c>
      <c r="KF14" t="s">
        <v>333</v>
      </c>
      <c r="KG14" t="s">
        <v>334</v>
      </c>
      <c r="KH14" t="s">
        <v>320</v>
      </c>
      <c r="KI14">
        <v>8</v>
      </c>
      <c r="KL14">
        <v>1</v>
      </c>
      <c r="KM14">
        <v>1</v>
      </c>
      <c r="KP14">
        <v>2</v>
      </c>
      <c r="KW14" t="s">
        <v>321</v>
      </c>
      <c r="LB14">
        <v>1</v>
      </c>
      <c r="LC14" t="s">
        <v>318</v>
      </c>
      <c r="LD14" t="s">
        <v>322</v>
      </c>
      <c r="LE14">
        <v>0</v>
      </c>
      <c r="LF14">
        <v>1</v>
      </c>
    </row>
    <row r="15" spans="1:318" x14ac:dyDescent="0.2">
      <c r="A15" s="19" t="s">
        <v>586</v>
      </c>
      <c r="B15" s="3" t="s">
        <v>1168</v>
      </c>
      <c r="F15" s="21"/>
      <c r="G15" s="6"/>
      <c r="H15" s="6"/>
      <c r="I15" s="22"/>
      <c r="J15" s="8"/>
      <c r="K15" s="6"/>
      <c r="L15" s="20" t="s">
        <v>623</v>
      </c>
      <c r="AU15" s="35"/>
      <c r="BI15" s="35"/>
    </row>
    <row r="16" spans="1:318" x14ac:dyDescent="0.2">
      <c r="A16" t="s">
        <v>290</v>
      </c>
      <c r="F16" s="21"/>
      <c r="G16" s="6"/>
      <c r="H16" s="6"/>
      <c r="I16" s="22" t="s">
        <v>1191</v>
      </c>
      <c r="J16" s="9"/>
      <c r="K16" s="36"/>
      <c r="AU16" s="35"/>
      <c r="BI16" s="35"/>
    </row>
    <row r="17" spans="1:61" x14ac:dyDescent="0.2">
      <c r="A17" s="21" t="s">
        <v>594</v>
      </c>
      <c r="D17" t="s">
        <v>323</v>
      </c>
      <c r="E17">
        <v>5</v>
      </c>
      <c r="F17" s="21" t="str">
        <f t="shared" ref="F17:F18" si="2">D17&amp;E17</f>
        <v>C2FEN006175</v>
      </c>
      <c r="G17" s="6"/>
      <c r="H17" s="6"/>
      <c r="I17" s="22"/>
      <c r="J17" s="34"/>
      <c r="K17" s="8"/>
      <c r="AU17" s="35"/>
      <c r="BI17" s="35"/>
    </row>
    <row r="18" spans="1:61" x14ac:dyDescent="0.2">
      <c r="A18" t="s">
        <v>1207</v>
      </c>
      <c r="D18" t="s">
        <v>323</v>
      </c>
      <c r="E18">
        <v>17</v>
      </c>
      <c r="F18" s="21" t="str">
        <f t="shared" si="2"/>
        <v>C2FEN0061717</v>
      </c>
      <c r="G18" s="6"/>
      <c r="H18" s="6"/>
      <c r="I18" s="22"/>
      <c r="J18" s="34"/>
      <c r="K18" s="8"/>
      <c r="AU18" s="35"/>
      <c r="BI18" s="35"/>
    </row>
    <row r="19" spans="1:61" x14ac:dyDescent="0.2">
      <c r="A19" t="s">
        <v>1208</v>
      </c>
    </row>
    <row r="21" spans="1:61" x14ac:dyDescent="0.2">
      <c r="A21" s="15" t="s">
        <v>597</v>
      </c>
    </row>
    <row r="22" spans="1:61" x14ac:dyDescent="0.2">
      <c r="A22" s="24" t="s">
        <v>556</v>
      </c>
    </row>
    <row r="23" spans="1:61" x14ac:dyDescent="0.2">
      <c r="A23" t="s">
        <v>557</v>
      </c>
    </row>
    <row r="24" spans="1:61" x14ac:dyDescent="0.2">
      <c r="A24" s="24" t="s">
        <v>550</v>
      </c>
    </row>
    <row r="26" spans="1:61" x14ac:dyDescent="0.2">
      <c r="A26" s="24" t="s">
        <v>1138</v>
      </c>
      <c r="C26" t="s">
        <v>1139</v>
      </c>
    </row>
    <row r="28" spans="1:61" x14ac:dyDescent="0.2">
      <c r="I28" s="22" t="s">
        <v>1199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pane ySplit="1" topLeftCell="A2" activePane="bottomLeft" state="frozen"/>
      <selection pane="bottomLeft" activeCell="A17" sqref="A17:XFD17"/>
    </sheetView>
  </sheetViews>
  <sheetFormatPr baseColWidth="10" defaultRowHeight="16" x14ac:dyDescent="0.2"/>
  <cols>
    <col min="1" max="1" width="11.5" bestFit="1" customWidth="1"/>
    <col min="3" max="3" width="18.83203125" bestFit="1" customWidth="1"/>
    <col min="4" max="4" width="16.83203125" bestFit="1" customWidth="1"/>
    <col min="5" max="5" width="26" bestFit="1" customWidth="1"/>
    <col min="6" max="6" width="15.6640625" bestFit="1" customWidth="1"/>
    <col min="7" max="7" width="14.5" bestFit="1" customWidth="1"/>
    <col min="8" max="8" width="10.33203125" customWidth="1"/>
    <col min="9" max="9" width="14.5" customWidth="1"/>
    <col min="10" max="10" width="17.6640625" bestFit="1" customWidth="1"/>
    <col min="11" max="12" width="12.83203125" style="5" customWidth="1"/>
    <col min="13" max="13" width="26" style="5" bestFit="1" customWidth="1"/>
    <col min="14" max="14" width="10.1640625" style="5" customWidth="1"/>
    <col min="15" max="15" width="11.6640625" style="5" bestFit="1" customWidth="1"/>
    <col min="16" max="16" width="10.83203125" style="5"/>
    <col min="17" max="17" width="26.1640625" style="5" customWidth="1"/>
    <col min="18" max="18" width="13.1640625" style="35" bestFit="1" customWidth="1"/>
    <col min="19" max="19" width="13.1640625" style="35" customWidth="1"/>
  </cols>
  <sheetData>
    <row r="1" spans="1:27" ht="50" customHeight="1" x14ac:dyDescent="0.2">
      <c r="A1" s="2" t="s">
        <v>3</v>
      </c>
      <c r="B1" s="2" t="s">
        <v>335</v>
      </c>
      <c r="C1" s="4" t="s">
        <v>553</v>
      </c>
      <c r="D1" s="3" t="s">
        <v>558</v>
      </c>
      <c r="E1" s="4" t="s">
        <v>336</v>
      </c>
      <c r="F1" s="3" t="s">
        <v>337</v>
      </c>
      <c r="G1" t="s">
        <v>338</v>
      </c>
      <c r="H1" s="11" t="s">
        <v>1559</v>
      </c>
      <c r="I1" s="9" t="s">
        <v>1560</v>
      </c>
      <c r="J1" s="4" t="s">
        <v>1561</v>
      </c>
      <c r="K1" s="11" t="s">
        <v>1543</v>
      </c>
      <c r="L1" s="9" t="s">
        <v>1562</v>
      </c>
      <c r="M1" s="4" t="s">
        <v>1544</v>
      </c>
      <c r="N1" s="11" t="s">
        <v>1515</v>
      </c>
      <c r="O1" s="11" t="s">
        <v>1557</v>
      </c>
      <c r="P1" s="65" t="s">
        <v>1556</v>
      </c>
      <c r="Q1" s="4" t="s">
        <v>1558</v>
      </c>
      <c r="R1" s="53" t="s">
        <v>972</v>
      </c>
      <c r="S1" s="53" t="s">
        <v>973</v>
      </c>
      <c r="T1" t="s">
        <v>1193</v>
      </c>
      <c r="Z1" s="28">
        <v>44623</v>
      </c>
    </row>
    <row r="2" spans="1:27" x14ac:dyDescent="0.2">
      <c r="A2" s="5" t="s">
        <v>323</v>
      </c>
      <c r="B2" s="5">
        <v>5</v>
      </c>
      <c r="C2" s="7">
        <v>506877.35327456403</v>
      </c>
      <c r="D2" s="6">
        <f t="shared" ref="D2:D33" si="0">C2+F2</f>
        <v>1341749</v>
      </c>
      <c r="E2" s="7" t="s">
        <v>339</v>
      </c>
      <c r="F2" s="6">
        <v>834871.64672543597</v>
      </c>
      <c r="G2" t="str">
        <f>A2&amp;B2</f>
        <v>C2FEN006175</v>
      </c>
      <c r="H2" s="7">
        <f t="shared" ref="H2:H33" si="1">I2-F2</f>
        <v>515904.27970998408</v>
      </c>
      <c r="I2" s="6">
        <f>_xlfn.IFNA(_xlfn.XLOOKUP(G2,data!$F:$F,data!I:I),'Ch2'!D2)</f>
        <v>1350775.9264354201</v>
      </c>
      <c r="J2" s="6" t="str">
        <f>_xlfn.IFNA(_xlfn.XLOOKUP(G2,data!$F:$F,data!B:B),'Ch2'!E2)</f>
        <v>GravityX, MoM</v>
      </c>
      <c r="K2" s="29">
        <f>L2-F2</f>
        <v>515885.4172422241</v>
      </c>
      <c r="L2" s="6">
        <v>1350757.0639676601</v>
      </c>
      <c r="M2" s="6" t="s">
        <v>1507</v>
      </c>
      <c r="N2" s="111">
        <f t="shared" ref="N2:N46" si="2">(H2/K2)-1</f>
        <v>3.656328930712327E-5</v>
      </c>
      <c r="O2" s="29">
        <f>P2-F2</f>
        <v>515868.23156812391</v>
      </c>
      <c r="P2" s="7">
        <v>1350739.8782935599</v>
      </c>
      <c r="Q2" s="7" t="s">
        <v>547</v>
      </c>
      <c r="R2" s="35">
        <f>'Ch2 best data'!CR2 + 'Ch2 best data'!CS2 + 'Ch2 best data'!CU2 + 'Ch2 best data'!CV2</f>
        <v>0</v>
      </c>
      <c r="S2" s="54">
        <f>_xlfn.IFNA(_xlfn.XLOOKUP($A2&amp;$B2,data!$F:$F,data!CH:CH),-1) + _xlfn.IFNA(_xlfn.XLOOKUP($A2&amp;$B2,data!$F:$F,data!CI:CI),-1) + _xlfn.IFNA(_xlfn.XLOOKUP($A2&amp;$B2,data!$F:$F,data!CK:CK),-1) + _xlfn.IFNA(_xlfn.XLOOKUP($A2&amp;$B2,data!$F:$F,data!CL:CL),-1)</f>
        <v>0</v>
      </c>
      <c r="Z2" s="7">
        <v>515865.26076816395</v>
      </c>
      <c r="AA2" s="27">
        <f>Z2/C2 - 1</f>
        <v>1.7731917663189378E-2</v>
      </c>
    </row>
    <row r="3" spans="1:27" x14ac:dyDescent="0.2">
      <c r="A3" s="5" t="s">
        <v>323</v>
      </c>
      <c r="B3" s="5">
        <v>17</v>
      </c>
      <c r="C3" s="7">
        <v>537994.64760807005</v>
      </c>
      <c r="D3" s="6">
        <f t="shared" si="0"/>
        <v>1202835</v>
      </c>
      <c r="E3" s="7" t="s">
        <v>340</v>
      </c>
      <c r="F3" s="6">
        <v>664840.35239192995</v>
      </c>
      <c r="G3" t="str">
        <f t="shared" ref="G3:G66" si="3">A3&amp;B3</f>
        <v>C2FEN0061717</v>
      </c>
      <c r="H3" s="7">
        <f t="shared" si="1"/>
        <v>574099.04086026002</v>
      </c>
      <c r="I3" s="6">
        <f>_xlfn.IFNA(_xlfn.XLOOKUP(G3,data!$F:$F,data!I:I),'Ch2'!D3)</f>
        <v>1238939.39325219</v>
      </c>
      <c r="J3" s="6" t="str">
        <f>_xlfn.IFNA(_xlfn.XLOOKUP(G3,data!$F:$F,data!B:B),'Ch2'!E3)</f>
        <v>GravityX, MoM</v>
      </c>
      <c r="K3" s="29">
        <f>L3-F3</f>
        <v>574058.92804473999</v>
      </c>
      <c r="L3" s="6">
        <v>1238899.2804366699</v>
      </c>
      <c r="M3" s="6" t="s">
        <v>1507</v>
      </c>
      <c r="N3" s="111">
        <f t="shared" si="2"/>
        <v>6.9875780273287447E-5</v>
      </c>
      <c r="O3" s="29">
        <f>P3-F3</f>
        <v>574048.06853597995</v>
      </c>
      <c r="P3" s="7">
        <v>1238888.4209279099</v>
      </c>
      <c r="Q3" s="7" t="s">
        <v>547</v>
      </c>
      <c r="R3" s="35">
        <f>'Ch2 best data'!CR3 + 'Ch2 best data'!CS3 + 'Ch2 best data'!CU3 + 'Ch2 best data'!CV3</f>
        <v>0</v>
      </c>
      <c r="S3" s="54">
        <f>_xlfn.IFNA(_xlfn.XLOOKUP($A3&amp;$B3,data!$F:$F,data!CH:CH),-1) + _xlfn.IFNA(_xlfn.XLOOKUP($A3&amp;$B3,data!$F:$F,data!CI:CI),-1) + _xlfn.IFNA(_xlfn.XLOOKUP($A3&amp;$B3,data!$F:$F,data!CK:CK),-1) + _xlfn.IFNA(_xlfn.XLOOKUP($A3&amp;$B3,data!$F:$F,data!CL:CL),-1)</f>
        <v>0</v>
      </c>
      <c r="Z3" s="7">
        <v>574048.06835252012</v>
      </c>
      <c r="AA3" s="27">
        <f>Z3/C3 - 1</f>
        <v>6.7014459910974766E-2</v>
      </c>
    </row>
    <row r="4" spans="1:27" x14ac:dyDescent="0.2">
      <c r="A4" s="5" t="s">
        <v>323</v>
      </c>
      <c r="B4" s="5">
        <v>24</v>
      </c>
      <c r="C4" s="7">
        <v>472499.92662676005</v>
      </c>
      <c r="D4" s="6">
        <f t="shared" si="0"/>
        <v>1489426</v>
      </c>
      <c r="E4" s="7" t="s">
        <v>341</v>
      </c>
      <c r="F4" s="6">
        <v>1016926.07337324</v>
      </c>
      <c r="G4" t="str">
        <f t="shared" si="3"/>
        <v>C2FEN0061724</v>
      </c>
      <c r="H4" s="7">
        <f t="shared" si="1"/>
        <v>474675.46190409013</v>
      </c>
      <c r="I4" s="6">
        <f>_xlfn.IFNA(_xlfn.XLOOKUP(G4,data!$F:$F,data!I:I),'Ch2'!D4)</f>
        <v>1491601.5352773301</v>
      </c>
      <c r="J4" s="6" t="str">
        <f>_xlfn.IFNA(_xlfn.XLOOKUP(G4,data!$F:$F,data!B:B),'Ch2'!E4)</f>
        <v>GOT-BSI-OPF, MoM</v>
      </c>
      <c r="K4" s="29">
        <v>474637.90145527013</v>
      </c>
      <c r="L4" s="29"/>
      <c r="M4" s="29" t="str">
        <f t="shared" ref="M4:M65" si="4">Q4</f>
        <v>GravityX, MoM</v>
      </c>
      <c r="N4" s="111">
        <f t="shared" si="2"/>
        <v>7.9134954677817504E-5</v>
      </c>
      <c r="O4" s="29">
        <f t="shared" ref="O4:O67" si="5">P4-F4</f>
        <v>474637.90145527013</v>
      </c>
      <c r="P4" s="7">
        <v>1491563.9748285101</v>
      </c>
      <c r="Q4" s="7" t="s">
        <v>547</v>
      </c>
      <c r="R4" s="35">
        <f>'Ch2 best data'!CR4 + 'Ch2 best data'!CS4 + 'Ch2 best data'!CU4 + 'Ch2 best data'!CV4</f>
        <v>0</v>
      </c>
      <c r="S4" s="54">
        <f>_xlfn.IFNA(_xlfn.XLOOKUP($A4&amp;$B4,data!$F:$F,data!CH:CH),-1) + _xlfn.IFNA(_xlfn.XLOOKUP($A4&amp;$B4,data!$F:$F,data!CI:CI),-1) + _xlfn.IFNA(_xlfn.XLOOKUP($A4&amp;$B4,data!$F:$F,data!CK:CK),-1) + _xlfn.IFNA(_xlfn.XLOOKUP($A4&amp;$B4,data!$F:$F,data!CL:CL),-1)</f>
        <v>0</v>
      </c>
      <c r="T4" s="7">
        <v>1491546.49957184</v>
      </c>
    </row>
    <row r="5" spans="1:27" x14ac:dyDescent="0.2">
      <c r="A5" s="5" t="s">
        <v>323</v>
      </c>
      <c r="B5" s="5">
        <v>62</v>
      </c>
      <c r="C5" s="7">
        <v>459249.64135691803</v>
      </c>
      <c r="D5" s="6">
        <f t="shared" si="0"/>
        <v>1429459</v>
      </c>
      <c r="E5" s="7" t="s">
        <v>342</v>
      </c>
      <c r="F5" s="6">
        <v>970209.35864308197</v>
      </c>
      <c r="G5" t="str">
        <f t="shared" si="3"/>
        <v>C2FEN0061762</v>
      </c>
      <c r="H5" s="7">
        <f t="shared" si="1"/>
        <v>460844.63643129799</v>
      </c>
      <c r="I5" s="6">
        <f>_xlfn.IFNA(_xlfn.XLOOKUP(G5,data!$F:$F,data!I:I),'Ch2'!D5)</f>
        <v>1431053.99507438</v>
      </c>
      <c r="J5" s="6" t="str">
        <f>_xlfn.IFNA(_xlfn.XLOOKUP(G5,data!$F:$F,data!B:B),'Ch2'!E5)</f>
        <v>GOT-BSI-OPF, MoM</v>
      </c>
      <c r="K5" s="29">
        <v>460801.89377355808</v>
      </c>
      <c r="L5" s="29"/>
      <c r="M5" s="29" t="str">
        <f t="shared" si="4"/>
        <v>GravityX, MoM</v>
      </c>
      <c r="N5" s="111">
        <f t="shared" si="2"/>
        <v>9.2757122567066475E-5</v>
      </c>
      <c r="O5" s="29">
        <f t="shared" si="5"/>
        <v>460801.89377355808</v>
      </c>
      <c r="P5" s="7">
        <v>1431011.2524166401</v>
      </c>
      <c r="Q5" s="7" t="s">
        <v>547</v>
      </c>
      <c r="R5" s="35">
        <f>'Ch2 best data'!CR5 + 'Ch2 best data'!CS5 + 'Ch2 best data'!CU5 + 'Ch2 best data'!CV5</f>
        <v>0</v>
      </c>
      <c r="S5" s="54">
        <f>_xlfn.IFNA(_xlfn.XLOOKUP($A5&amp;$B5,data!$F:$F,data!CH:CH),-1) + _xlfn.IFNA(_xlfn.XLOOKUP($A5&amp;$B5,data!$F:$F,data!CI:CI),-1) + _xlfn.IFNA(_xlfn.XLOOKUP($A5&amp;$B5,data!$F:$F,data!CK:CK),-1) + _xlfn.IFNA(_xlfn.XLOOKUP($A5&amp;$B5,data!$F:$F,data!CL:CL),-1)</f>
        <v>0</v>
      </c>
      <c r="T5" s="7">
        <v>1430950.40259212</v>
      </c>
    </row>
    <row r="6" spans="1:27" x14ac:dyDescent="0.2">
      <c r="A6" s="5" t="s">
        <v>323</v>
      </c>
      <c r="B6" s="5">
        <v>73</v>
      </c>
      <c r="C6" s="7">
        <v>540669.786174507</v>
      </c>
      <c r="D6" s="6">
        <f t="shared" si="0"/>
        <v>1293611.0000000009</v>
      </c>
      <c r="E6" s="7" t="s">
        <v>343</v>
      </c>
      <c r="F6" s="6">
        <v>752941.21382549405</v>
      </c>
      <c r="G6" t="str">
        <f t="shared" si="3"/>
        <v>C2FEN0061773</v>
      </c>
      <c r="H6" s="7">
        <f t="shared" si="1"/>
        <v>541603.89754902595</v>
      </c>
      <c r="I6" s="6">
        <f>_xlfn.IFNA(_xlfn.XLOOKUP(G6,data!$F:$F,data!I:I),'Ch2'!D6)</f>
        <v>1294545.11137452</v>
      </c>
      <c r="J6" s="6" t="str">
        <f>_xlfn.IFNA(_xlfn.XLOOKUP(G6,data!$F:$F,data!B:B),'Ch2'!E6)</f>
        <v>GravityX, MoM</v>
      </c>
      <c r="K6" s="29">
        <f>L6-F6</f>
        <v>541569.78617450595</v>
      </c>
      <c r="L6" s="7">
        <v>1294511</v>
      </c>
      <c r="M6" s="6" t="s">
        <v>1507</v>
      </c>
      <c r="N6" s="111">
        <f t="shared" si="2"/>
        <v>6.2986110729967848E-5</v>
      </c>
      <c r="O6" s="29">
        <f t="shared" si="5"/>
        <v>541560.71273617586</v>
      </c>
      <c r="P6" s="7">
        <v>1294501.9265616699</v>
      </c>
      <c r="Q6" s="7" t="s">
        <v>547</v>
      </c>
      <c r="R6" s="35">
        <f>'Ch2 best data'!CR6 + 'Ch2 best data'!CS6 + 'Ch2 best data'!CU6 + 'Ch2 best data'!CV6</f>
        <v>0</v>
      </c>
      <c r="S6" s="54">
        <f>_xlfn.IFNA(_xlfn.XLOOKUP($A6&amp;$B6,data!$F:$F,data!CH:CH),-1) + _xlfn.IFNA(_xlfn.XLOOKUP($A6&amp;$B6,data!$F:$F,data!CI:CI),-1) + _xlfn.IFNA(_xlfn.XLOOKUP($A6&amp;$B6,data!$F:$F,data!CK:CK),-1) + _xlfn.IFNA(_xlfn.XLOOKUP($A6&amp;$B6,data!$F:$F,data!CL:CL),-1)</f>
        <v>0</v>
      </c>
    </row>
    <row r="7" spans="1:27" x14ac:dyDescent="0.2">
      <c r="A7" s="5" t="s">
        <v>317</v>
      </c>
      <c r="B7" s="5">
        <v>25</v>
      </c>
      <c r="C7" s="7">
        <v>148426.39371305006</v>
      </c>
      <c r="D7" s="6">
        <f t="shared" si="0"/>
        <v>4140319</v>
      </c>
      <c r="E7" s="7" t="s">
        <v>344</v>
      </c>
      <c r="F7" s="6">
        <v>3991892.6062869499</v>
      </c>
      <c r="G7" t="str">
        <f t="shared" si="3"/>
        <v>C2FEN0202025</v>
      </c>
      <c r="H7" s="7">
        <f t="shared" si="1"/>
        <v>149092.45762713021</v>
      </c>
      <c r="I7" s="6">
        <f>_xlfn.IFNA(_xlfn.XLOOKUP(G7,data!$F:$F,data!I:I),'Ch2'!D7)</f>
        <v>4140985.0639140802</v>
      </c>
      <c r="J7" s="6" t="str">
        <f>_xlfn.IFNA(_xlfn.XLOOKUP(G7,data!$F:$F,data!B:B),'Ch2'!E7)</f>
        <v>GravityX, MoM</v>
      </c>
      <c r="K7" s="29">
        <f>L7-F7</f>
        <v>149084.86530830991</v>
      </c>
      <c r="L7" s="6">
        <v>4140977.4715952598</v>
      </c>
      <c r="M7" s="6" t="s">
        <v>1507</v>
      </c>
      <c r="N7" s="111">
        <f t="shared" si="2"/>
        <v>5.0926154070651819E-5</v>
      </c>
      <c r="O7" s="29">
        <f t="shared" si="5"/>
        <v>149083.5583832399</v>
      </c>
      <c r="P7" s="7">
        <v>4140976.1646701898</v>
      </c>
      <c r="Q7" s="7" t="s">
        <v>547</v>
      </c>
      <c r="R7" s="35">
        <f>'Ch2 best data'!CR7 + 'Ch2 best data'!CS7 + 'Ch2 best data'!CU7 + 'Ch2 best data'!CV7</f>
        <v>0</v>
      </c>
      <c r="S7" s="54">
        <f>_xlfn.IFNA(_xlfn.XLOOKUP($A7&amp;$B7,data!$F:$F,data!CH:CH),-1) + _xlfn.IFNA(_xlfn.XLOOKUP($A7&amp;$B7,data!$F:$F,data!CI:CI),-1) + _xlfn.IFNA(_xlfn.XLOOKUP($A7&amp;$B7,data!$F:$F,data!CK:CK),-1) + _xlfn.IFNA(_xlfn.XLOOKUP($A7&amp;$B7,data!$F:$F,data!CL:CL),-1)</f>
        <v>0</v>
      </c>
    </row>
    <row r="8" spans="1:27" x14ac:dyDescent="0.2">
      <c r="A8" s="5" t="s">
        <v>317</v>
      </c>
      <c r="B8" s="5">
        <v>121</v>
      </c>
      <c r="C8" s="7">
        <v>221844.14736062009</v>
      </c>
      <c r="D8" s="6">
        <f t="shared" si="0"/>
        <v>6453425</v>
      </c>
      <c r="E8" s="7" t="s">
        <v>344</v>
      </c>
      <c r="F8" s="6">
        <v>6231580.8526393799</v>
      </c>
      <c r="G8" t="str">
        <f t="shared" si="3"/>
        <v>C2FEN02020121</v>
      </c>
      <c r="H8" s="7">
        <f t="shared" si="1"/>
        <v>221957.65125006996</v>
      </c>
      <c r="I8" s="6">
        <f>_xlfn.IFNA(_xlfn.XLOOKUP(G8,data!$F:$F,data!I:I),'Ch2'!D8)</f>
        <v>6453538.5038894499</v>
      </c>
      <c r="J8" s="6" t="str">
        <f>_xlfn.IFNA(_xlfn.XLOOKUP(G8,data!$F:$F,data!B:B),'Ch2'!E8)</f>
        <v>GravityX, MoM</v>
      </c>
      <c r="K8" s="6">
        <v>221941.93496656045</v>
      </c>
      <c r="L8" s="6"/>
      <c r="M8" s="29" t="s">
        <v>1192</v>
      </c>
      <c r="N8" s="111">
        <f t="shared" si="2"/>
        <v>7.0812591193680774E-5</v>
      </c>
      <c r="O8" s="29">
        <f t="shared" si="5"/>
        <v>221870.56810058001</v>
      </c>
      <c r="P8" s="7">
        <v>6453451.4207399599</v>
      </c>
      <c r="Q8" s="7" t="s">
        <v>1192</v>
      </c>
      <c r="R8" s="35">
        <f>'Ch2 best data'!CR8 + 'Ch2 best data'!CS8 + 'Ch2 best data'!CU8 + 'Ch2 best data'!CV8</f>
        <v>0</v>
      </c>
      <c r="S8" s="54">
        <f>_xlfn.IFNA(_xlfn.XLOOKUP($A8&amp;$B8,data!$F:$F,data!CH:CH),-1) + _xlfn.IFNA(_xlfn.XLOOKUP($A8&amp;$B8,data!$F:$F,data!CI:CI),-1) + _xlfn.IFNA(_xlfn.XLOOKUP($A8&amp;$B8,data!$F:$F,data!CK:CK),-1) + _xlfn.IFNA(_xlfn.XLOOKUP($A8&amp;$B8,data!$F:$F,data!CL:CL),-1)</f>
        <v>0</v>
      </c>
      <c r="U8" s="7">
        <v>6453522.7876059404</v>
      </c>
      <c r="V8" s="6">
        <f>U8-F8</f>
        <v>221941.93496656045</v>
      </c>
    </row>
    <row r="9" spans="1:27" x14ac:dyDescent="0.2">
      <c r="A9" s="5" t="s">
        <v>317</v>
      </c>
      <c r="B9" s="5">
        <v>134</v>
      </c>
      <c r="C9" s="7">
        <v>169907.99239946995</v>
      </c>
      <c r="D9" s="6">
        <f t="shared" si="0"/>
        <v>4908380.9999999898</v>
      </c>
      <c r="E9" s="7" t="s">
        <v>345</v>
      </c>
      <c r="F9" s="6">
        <v>4738473.0076005198</v>
      </c>
      <c r="G9" t="str">
        <f t="shared" si="3"/>
        <v>C2FEN02020134</v>
      </c>
      <c r="H9" s="7">
        <f t="shared" si="1"/>
        <v>170551.89110297058</v>
      </c>
      <c r="I9" s="6">
        <f>_xlfn.IFNA(_xlfn.XLOOKUP(G9,data!$F:$F,data!I:I),'Ch2'!D9)</f>
        <v>4909024.8987034904</v>
      </c>
      <c r="J9" s="6" t="str">
        <f>_xlfn.IFNA(_xlfn.XLOOKUP(G9,data!$F:$F,data!B:B),'Ch2'!E9)</f>
        <v>GOT-BSI-OPF, MoM</v>
      </c>
      <c r="K9" s="7">
        <v>170547.98553234991</v>
      </c>
      <c r="L9" s="7"/>
      <c r="M9" s="6" t="s">
        <v>547</v>
      </c>
      <c r="N9" s="111">
        <f t="shared" si="2"/>
        <v>2.2900127541802817E-5</v>
      </c>
      <c r="O9" s="29">
        <f t="shared" si="5"/>
        <v>170539.21885609999</v>
      </c>
      <c r="P9" s="7">
        <v>4909012.2264566198</v>
      </c>
      <c r="Q9" s="7" t="s">
        <v>1192</v>
      </c>
      <c r="R9" s="35">
        <f>'Ch2 best data'!CR9 + 'Ch2 best data'!CS9 + 'Ch2 best data'!CU9 + 'Ch2 best data'!CV9</f>
        <v>0</v>
      </c>
      <c r="S9" s="54">
        <f>_xlfn.IFNA(_xlfn.XLOOKUP($A9&amp;$B9,data!$F:$F,data!CH:CH),-1) + _xlfn.IFNA(_xlfn.XLOOKUP($A9&amp;$B9,data!$F:$F,data!CI:CI),-1) + _xlfn.IFNA(_xlfn.XLOOKUP($A9&amp;$B9,data!$F:$F,data!CK:CK),-1) + _xlfn.IFNA(_xlfn.XLOOKUP($A9&amp;$B9,data!$F:$F,data!CL:CL),-1)</f>
        <v>0</v>
      </c>
    </row>
    <row r="10" spans="1:27" x14ac:dyDescent="0.2">
      <c r="A10" s="5" t="s">
        <v>317</v>
      </c>
      <c r="B10" s="5">
        <v>260</v>
      </c>
      <c r="C10" s="7">
        <v>201605.04000808019</v>
      </c>
      <c r="D10" s="6">
        <f t="shared" si="0"/>
        <v>6057333</v>
      </c>
      <c r="E10" s="7" t="s">
        <v>345</v>
      </c>
      <c r="F10" s="6">
        <v>5855727.9599919198</v>
      </c>
      <c r="G10" t="str">
        <f t="shared" si="3"/>
        <v>C2FEN02020260</v>
      </c>
      <c r="H10" s="7">
        <f t="shared" si="1"/>
        <v>201733.34703199007</v>
      </c>
      <c r="I10" s="6">
        <f>_xlfn.IFNA(_xlfn.XLOOKUP(G10,data!$F:$F,data!I:I),'Ch2'!D10)</f>
        <v>6057461.3070239099</v>
      </c>
      <c r="J10" s="6" t="str">
        <f>_xlfn.IFNA(_xlfn.XLOOKUP(G10,data!$F:$F,data!B:B),'Ch2'!E10)</f>
        <v>GravityX, MoM</v>
      </c>
      <c r="K10" s="29">
        <f>L10-F10</f>
        <v>201713.04000808019</v>
      </c>
      <c r="L10" s="6">
        <v>6057441</v>
      </c>
      <c r="M10" s="6" t="s">
        <v>1507</v>
      </c>
      <c r="N10" s="111">
        <f t="shared" si="2"/>
        <v>1.0067283656556292E-4</v>
      </c>
      <c r="O10" s="29">
        <f t="shared" si="5"/>
        <v>201653.59389766026</v>
      </c>
      <c r="P10" s="7">
        <v>6057381.5538895801</v>
      </c>
      <c r="Q10" s="7" t="s">
        <v>547</v>
      </c>
      <c r="R10" s="35">
        <f>'Ch2 best data'!CR10 + 'Ch2 best data'!CS10 + 'Ch2 best data'!CU10 + 'Ch2 best data'!CV10</f>
        <v>0</v>
      </c>
      <c r="S10" s="54">
        <f>_xlfn.IFNA(_xlfn.XLOOKUP($A10&amp;$B10,data!$F:$F,data!CH:CH),-1) + _xlfn.IFNA(_xlfn.XLOOKUP($A10&amp;$B10,data!$F:$F,data!CI:CI),-1) + _xlfn.IFNA(_xlfn.XLOOKUP($A10&amp;$B10,data!$F:$F,data!CK:CK),-1) + _xlfn.IFNA(_xlfn.XLOOKUP($A10&amp;$B10,data!$F:$F,data!CL:CL),-1)</f>
        <v>0</v>
      </c>
    </row>
    <row r="11" spans="1:27" x14ac:dyDescent="0.2">
      <c r="A11" s="5" t="s">
        <v>317</v>
      </c>
      <c r="B11" s="5">
        <v>262</v>
      </c>
      <c r="C11" s="7">
        <v>211785.28910871036</v>
      </c>
      <c r="D11" s="6">
        <f t="shared" si="0"/>
        <v>5895242</v>
      </c>
      <c r="E11" s="7" t="s">
        <v>345</v>
      </c>
      <c r="F11" s="6">
        <v>5683456.7108912896</v>
      </c>
      <c r="G11" t="str">
        <f t="shared" si="3"/>
        <v>C2FEN02020262</v>
      </c>
      <c r="H11" s="7">
        <f t="shared" si="1"/>
        <v>211858.27111448999</v>
      </c>
      <c r="I11" s="6">
        <f>_xlfn.IFNA(_xlfn.XLOOKUP(G11,data!$F:$F,data!I:I),'Ch2'!D11)</f>
        <v>5895314.9820057796</v>
      </c>
      <c r="J11" s="6" t="str">
        <f>_xlfn.IFNA(_xlfn.XLOOKUP(G11,data!$F:$F,data!B:B),'Ch2'!E11)</f>
        <v>GOT-BSI-OPF, MoM</v>
      </c>
      <c r="K11" s="7">
        <v>211829.86749059055</v>
      </c>
      <c r="L11" s="7"/>
      <c r="M11" s="6" t="s">
        <v>547</v>
      </c>
      <c r="N11" s="111">
        <f t="shared" si="2"/>
        <v>1.3408696439243251E-4</v>
      </c>
      <c r="O11" s="29">
        <f t="shared" si="5"/>
        <v>211785.28910871036</v>
      </c>
      <c r="P11" s="7">
        <v>5895242</v>
      </c>
      <c r="Q11" s="7" t="s">
        <v>345</v>
      </c>
      <c r="R11" s="35">
        <f>'Ch2 best data'!CR11 + 'Ch2 best data'!CS11 + 'Ch2 best data'!CU11 + 'Ch2 best data'!CV11</f>
        <v>0</v>
      </c>
      <c r="S11" s="54">
        <f>_xlfn.IFNA(_xlfn.XLOOKUP($A11&amp;$B11,data!$F:$F,data!CH:CH),-1) + _xlfn.IFNA(_xlfn.XLOOKUP($A11&amp;$B11,data!$F:$F,data!CI:CI),-1) + _xlfn.IFNA(_xlfn.XLOOKUP($A11&amp;$B11,data!$F:$F,data!CK:CK),-1) + _xlfn.IFNA(_xlfn.XLOOKUP($A11&amp;$B11,data!$F:$F,data!CL:CL),-1)</f>
        <v>0</v>
      </c>
    </row>
    <row r="12" spans="1:27" x14ac:dyDescent="0.2">
      <c r="A12" s="5" t="s">
        <v>346</v>
      </c>
      <c r="B12" s="5">
        <v>3</v>
      </c>
      <c r="C12" s="7">
        <v>173323.47148182988</v>
      </c>
      <c r="D12" s="6">
        <f t="shared" si="0"/>
        <v>5643891.9999999898</v>
      </c>
      <c r="E12" s="7" t="s">
        <v>344</v>
      </c>
      <c r="F12" s="6">
        <v>5470568.5285181599</v>
      </c>
      <c r="G12" t="str">
        <f t="shared" si="3"/>
        <v>C2FEN023123</v>
      </c>
      <c r="H12" s="7">
        <f t="shared" si="1"/>
        <v>175061.36262072995</v>
      </c>
      <c r="I12" s="6">
        <f>_xlfn.IFNA(_xlfn.XLOOKUP(G12,data!$F:$F,data!I:I),'Ch2'!D12)</f>
        <v>5645629.8911388898</v>
      </c>
      <c r="J12" s="6" t="str">
        <f>_xlfn.IFNA(_xlfn.XLOOKUP(G12,data!$F:$F,data!B:B),'Ch2'!E12)</f>
        <v>GravityX, MoM</v>
      </c>
      <c r="K12" s="7">
        <v>174993.48748266976</v>
      </c>
      <c r="L12" s="7"/>
      <c r="M12" s="6" t="s">
        <v>547</v>
      </c>
      <c r="N12" s="111">
        <f t="shared" si="2"/>
        <v>3.8787236620407839E-4</v>
      </c>
      <c r="O12" s="29">
        <f t="shared" si="5"/>
        <v>174736.46802806016</v>
      </c>
      <c r="P12" s="7">
        <v>5645304.99654622</v>
      </c>
      <c r="Q12" s="7" t="s">
        <v>1192</v>
      </c>
      <c r="R12" s="35">
        <f>'Ch2 best data'!CR12 + 'Ch2 best data'!CS12 + 'Ch2 best data'!CU12 + 'Ch2 best data'!CV12</f>
        <v>0</v>
      </c>
      <c r="S12" s="54">
        <f>_xlfn.IFNA(_xlfn.XLOOKUP($A12&amp;$B12,data!$F:$F,data!CH:CH),-1) + _xlfn.IFNA(_xlfn.XLOOKUP($A12&amp;$B12,data!$F:$F,data!CI:CI),-1) + _xlfn.IFNA(_xlfn.XLOOKUP($A12&amp;$B12,data!$F:$F,data!CK:CK),-1) + _xlfn.IFNA(_xlfn.XLOOKUP($A12&amp;$B12,data!$F:$F,data!CL:CL),-1)</f>
        <v>0</v>
      </c>
    </row>
    <row r="13" spans="1:27" x14ac:dyDescent="0.2">
      <c r="A13" s="5" t="s">
        <v>346</v>
      </c>
      <c r="B13" s="5">
        <v>18</v>
      </c>
      <c r="C13" s="7">
        <v>167555.62365964986</v>
      </c>
      <c r="D13" s="6">
        <f t="shared" si="0"/>
        <v>5100694</v>
      </c>
      <c r="E13" s="7" t="s">
        <v>347</v>
      </c>
      <c r="F13" s="6">
        <v>4933138.3763403501</v>
      </c>
      <c r="G13" t="str">
        <f t="shared" si="3"/>
        <v>C2FEN0231218</v>
      </c>
      <c r="H13" s="7">
        <f t="shared" si="1"/>
        <v>168357.53262415994</v>
      </c>
      <c r="I13" s="6">
        <f>_xlfn.IFNA(_xlfn.XLOOKUP(G13,data!$F:$F,data!I:I),'Ch2'!D13)</f>
        <v>5101495.9089645101</v>
      </c>
      <c r="J13" s="6" t="str">
        <f>_xlfn.IFNA(_xlfn.XLOOKUP(G13,data!$F:$F,data!B:B),'Ch2'!E13)</f>
        <v>GravityX, MoM</v>
      </c>
      <c r="K13" s="29">
        <f t="shared" ref="K13:K65" si="6">O13</f>
        <v>168253.18700626027</v>
      </c>
      <c r="L13" s="29"/>
      <c r="M13" s="29" t="str">
        <f t="shared" si="4"/>
        <v>Gordian Knot, MoM</v>
      </c>
      <c r="N13" s="111">
        <f t="shared" si="2"/>
        <v>6.2017023128246862E-4</v>
      </c>
      <c r="O13" s="29">
        <f t="shared" si="5"/>
        <v>168253.18700626027</v>
      </c>
      <c r="P13" s="7">
        <v>5101391.5633466104</v>
      </c>
      <c r="Q13" s="7" t="s">
        <v>1192</v>
      </c>
      <c r="R13" s="35">
        <f>'Ch2 best data'!CR13 + 'Ch2 best data'!CS13 + 'Ch2 best data'!CU13 + 'Ch2 best data'!CV13</f>
        <v>6426</v>
      </c>
      <c r="S13" s="54">
        <f>_xlfn.IFNA(_xlfn.XLOOKUP($A13&amp;$B13,data!$F:$F,data!CH:CH),-1) + _xlfn.IFNA(_xlfn.XLOOKUP($A13&amp;$B13,data!$F:$F,data!CI:CI),-1) + _xlfn.IFNA(_xlfn.XLOOKUP($A13&amp;$B13,data!$F:$F,data!CK:CK),-1) + _xlfn.IFNA(_xlfn.XLOOKUP($A13&amp;$B13,data!$F:$F,data!CL:CL),-1)</f>
        <v>0</v>
      </c>
    </row>
    <row r="14" spans="1:27" x14ac:dyDescent="0.2">
      <c r="A14" s="5" t="s">
        <v>346</v>
      </c>
      <c r="B14" s="5">
        <v>21</v>
      </c>
      <c r="C14" s="7">
        <v>202082.07477515005</v>
      </c>
      <c r="D14" s="6">
        <f t="shared" si="0"/>
        <v>4719179.9999999898</v>
      </c>
      <c r="E14" s="7" t="s">
        <v>340</v>
      </c>
      <c r="F14" s="6">
        <v>4517097.9252248397</v>
      </c>
      <c r="G14" t="str">
        <f t="shared" si="3"/>
        <v>C2FEN0231221</v>
      </c>
      <c r="H14" s="7">
        <f t="shared" si="1"/>
        <v>203245.06703312043</v>
      </c>
      <c r="I14" s="6">
        <f>_xlfn.IFNA(_xlfn.XLOOKUP(G14,data!$F:$F,data!I:I),'Ch2'!D14)</f>
        <v>4720342.9922579601</v>
      </c>
      <c r="J14" s="6" t="str">
        <f>_xlfn.IFNA(_xlfn.XLOOKUP(G14,data!$F:$F,data!B:B),'Ch2'!E14)</f>
        <v>GravityX, MoM</v>
      </c>
      <c r="K14" s="29">
        <f t="shared" si="6"/>
        <v>203033.99605125003</v>
      </c>
      <c r="L14" s="29"/>
      <c r="M14" s="29" t="str">
        <f t="shared" si="4"/>
        <v>Gordian Knot, MoM</v>
      </c>
      <c r="N14" s="111">
        <f t="shared" si="2"/>
        <v>1.0395844340134186E-3</v>
      </c>
      <c r="O14" s="29">
        <f t="shared" si="5"/>
        <v>203033.99605125003</v>
      </c>
      <c r="P14" s="7">
        <v>4720131.9212760897</v>
      </c>
      <c r="Q14" s="7" t="s">
        <v>1192</v>
      </c>
      <c r="R14" s="35">
        <f>'Ch2 best data'!CR14 + 'Ch2 best data'!CS14 + 'Ch2 best data'!CU14 + 'Ch2 best data'!CV14</f>
        <v>0</v>
      </c>
      <c r="S14" s="54">
        <f>_xlfn.IFNA(_xlfn.XLOOKUP($A14&amp;$B14,data!$F:$F,data!CH:CH),-1) + _xlfn.IFNA(_xlfn.XLOOKUP($A14&amp;$B14,data!$F:$F,data!CI:CI),-1) + _xlfn.IFNA(_xlfn.XLOOKUP($A14&amp;$B14,data!$F:$F,data!CK:CK),-1) + _xlfn.IFNA(_xlfn.XLOOKUP($A14&amp;$B14,data!$F:$F,data!CL:CL),-1)</f>
        <v>0</v>
      </c>
    </row>
    <row r="15" spans="1:27" x14ac:dyDescent="0.2">
      <c r="A15" s="5" t="s">
        <v>346</v>
      </c>
      <c r="B15" s="5">
        <v>40</v>
      </c>
      <c r="C15" s="7">
        <v>236095.43836741988</v>
      </c>
      <c r="D15" s="6">
        <f t="shared" si="0"/>
        <v>7544157.9999999898</v>
      </c>
      <c r="E15" s="7" t="s">
        <v>344</v>
      </c>
      <c r="F15" s="6">
        <v>7308062.5616325699</v>
      </c>
      <c r="G15" t="str">
        <f t="shared" si="3"/>
        <v>C2FEN0231240</v>
      </c>
      <c r="H15" s="7">
        <f t="shared" si="1"/>
        <v>237659.31465792004</v>
      </c>
      <c r="I15" s="6">
        <f>_xlfn.IFNA(_xlfn.XLOOKUP(G15,data!$F:$F,data!I:I),'Ch2'!D15)</f>
        <v>7545721.8762904899</v>
      </c>
      <c r="J15" s="6" t="str">
        <f>_xlfn.IFNA(_xlfn.XLOOKUP(G15,data!$F:$F,data!B:B),'Ch2'!E15)</f>
        <v>Gordian Knot, MoM</v>
      </c>
      <c r="K15" s="29">
        <f t="shared" si="6"/>
        <v>237545.64725231007</v>
      </c>
      <c r="L15" s="29"/>
      <c r="M15" s="29" t="str">
        <f t="shared" si="4"/>
        <v>Gordian Knot, MoM</v>
      </c>
      <c r="N15" s="111">
        <f t="shared" si="2"/>
        <v>4.7850763390000495E-4</v>
      </c>
      <c r="O15" s="29">
        <f t="shared" si="5"/>
        <v>237545.64725231007</v>
      </c>
      <c r="P15" s="7">
        <v>7545608.2088848799</v>
      </c>
      <c r="Q15" s="7" t="s">
        <v>1192</v>
      </c>
      <c r="R15" s="35">
        <f>'Ch2 best data'!CR15 + 'Ch2 best data'!CS15 + 'Ch2 best data'!CU15 + 'Ch2 best data'!CV15</f>
        <v>0</v>
      </c>
      <c r="S15" s="54">
        <f>_xlfn.IFNA(_xlfn.XLOOKUP($A15&amp;$B15,data!$F:$F,data!CH:CH),-1) + _xlfn.IFNA(_xlfn.XLOOKUP($A15&amp;$B15,data!$F:$F,data!CI:CI),-1) + _xlfn.IFNA(_xlfn.XLOOKUP($A15&amp;$B15,data!$F:$F,data!CK:CK),-1) + _xlfn.IFNA(_xlfn.XLOOKUP($A15&amp;$B15,data!$F:$F,data!CL:CL),-1)</f>
        <v>0</v>
      </c>
      <c r="T15" s="6"/>
    </row>
    <row r="16" spans="1:27" x14ac:dyDescent="0.2">
      <c r="A16" s="5" t="s">
        <v>346</v>
      </c>
      <c r="B16" s="5">
        <v>44</v>
      </c>
      <c r="C16" s="7">
        <v>204816.53357283957</v>
      </c>
      <c r="D16" s="6">
        <f t="shared" si="0"/>
        <v>6184084.9999999898</v>
      </c>
      <c r="E16" s="7" t="s">
        <v>344</v>
      </c>
      <c r="F16" s="6">
        <v>5979268.4664271502</v>
      </c>
      <c r="G16" t="str">
        <f t="shared" si="3"/>
        <v>C2FEN0231244</v>
      </c>
      <c r="H16" s="7">
        <f t="shared" si="1"/>
        <v>206689.84050211962</v>
      </c>
      <c r="I16" s="6">
        <f>_xlfn.IFNA(_xlfn.XLOOKUP(G16,data!$F:$F,data!I:I),'Ch2'!D16)</f>
        <v>6185958.3069292698</v>
      </c>
      <c r="J16" s="6" t="str">
        <f>_xlfn.IFNA(_xlfn.XLOOKUP(G16,data!$F:$F,data!B:B),'Ch2'!E16)</f>
        <v>Gordian Knot, MoM</v>
      </c>
      <c r="K16" s="29">
        <f t="shared" si="6"/>
        <v>204816.53357283957</v>
      </c>
      <c r="L16" s="29">
        <f>P16</f>
        <v>6184084.9999999898</v>
      </c>
      <c r="M16" s="29" t="str">
        <f t="shared" si="4"/>
        <v>GravityX Div. 1-4</v>
      </c>
      <c r="N16" s="111">
        <f t="shared" si="2"/>
        <v>9.1462681093263942E-3</v>
      </c>
      <c r="O16" s="29">
        <f t="shared" si="5"/>
        <v>204816.53357283957</v>
      </c>
      <c r="P16" s="6">
        <v>6184084.9999999898</v>
      </c>
      <c r="Q16" s="7" t="s">
        <v>344</v>
      </c>
      <c r="R16" s="35">
        <f>'Ch2 best data'!CR16 + 'Ch2 best data'!CS16 + 'Ch2 best data'!CU16 + 'Ch2 best data'!CV16</f>
        <v>0</v>
      </c>
      <c r="S16" s="54">
        <f>_xlfn.IFNA(_xlfn.XLOOKUP($A16&amp;$B16,data!$F:$F,data!CH:CH),-1) + _xlfn.IFNA(_xlfn.XLOOKUP($A16&amp;$B16,data!$F:$F,data!CI:CI),-1) + _xlfn.IFNA(_xlfn.XLOOKUP($A16&amp;$B16,data!$F:$F,data!CK:CK),-1) + _xlfn.IFNA(_xlfn.XLOOKUP($A16&amp;$B16,data!$F:$F,data!CL:CL),-1)</f>
        <v>0</v>
      </c>
    </row>
    <row r="17" spans="1:19" x14ac:dyDescent="0.2">
      <c r="A17" s="5" t="s">
        <v>348</v>
      </c>
      <c r="B17" s="5">
        <v>9</v>
      </c>
      <c r="C17" s="7">
        <v>258343.69555130042</v>
      </c>
      <c r="D17" s="6">
        <f t="shared" si="0"/>
        <v>16793327</v>
      </c>
      <c r="E17" s="7" t="s">
        <v>344</v>
      </c>
      <c r="F17" s="6">
        <v>16534983.3044487</v>
      </c>
      <c r="G17" t="str">
        <f t="shared" si="3"/>
        <v>C2FEN032889</v>
      </c>
      <c r="H17" s="7">
        <f t="shared" si="1"/>
        <v>258547.09558610059</v>
      </c>
      <c r="I17" s="6">
        <f>_xlfn.IFNA(_xlfn.XLOOKUP(G17,data!$F:$F,data!I:I),'Ch2'!D17)</f>
        <v>16793530.4000348</v>
      </c>
      <c r="J17" s="6" t="str">
        <f>_xlfn.IFNA(_xlfn.XLOOKUP(G17,data!$F:$F,data!B:B),'Ch2'!E17)</f>
        <v>GOT-BSI-OPF, MoM</v>
      </c>
      <c r="K17" s="7">
        <v>258456.91748799942</v>
      </c>
      <c r="L17" s="7"/>
      <c r="M17" s="6" t="s">
        <v>547</v>
      </c>
      <c r="N17" s="111">
        <f t="shared" si="2"/>
        <v>3.489095938218334E-4</v>
      </c>
      <c r="O17" s="29">
        <f t="shared" si="5"/>
        <v>258343.69555130042</v>
      </c>
      <c r="P17" s="7">
        <v>16793327</v>
      </c>
      <c r="Q17" s="7" t="s">
        <v>344</v>
      </c>
      <c r="R17" s="35">
        <f>'Ch2 best data'!CR17 + 'Ch2 best data'!CS17 + 'Ch2 best data'!CU17 + 'Ch2 best data'!CV17</f>
        <v>0</v>
      </c>
      <c r="S17" s="54">
        <f>_xlfn.IFNA(_xlfn.XLOOKUP($A17&amp;$B17,data!$F:$F,data!CH:CH),-1) + _xlfn.IFNA(_xlfn.XLOOKUP($A17&amp;$B17,data!$F:$F,data!CI:CI),-1) + _xlfn.IFNA(_xlfn.XLOOKUP($A17&amp;$B17,data!$F:$F,data!CK:CK),-1) + _xlfn.IFNA(_xlfn.XLOOKUP($A17&amp;$B17,data!$F:$F,data!CL:CL),-1)</f>
        <v>43</v>
      </c>
    </row>
    <row r="18" spans="1:19" x14ac:dyDescent="0.2">
      <c r="A18" s="5" t="s">
        <v>348</v>
      </c>
      <c r="B18" s="5">
        <v>29</v>
      </c>
      <c r="C18" s="7">
        <v>232338.60523187928</v>
      </c>
      <c r="D18" s="6">
        <f t="shared" si="0"/>
        <v>9430724.0000000093</v>
      </c>
      <c r="E18" s="7" t="s">
        <v>345</v>
      </c>
      <c r="F18" s="6">
        <v>9198385.39476813</v>
      </c>
      <c r="G18" t="str">
        <f t="shared" si="3"/>
        <v>C2FEN0328829</v>
      </c>
      <c r="H18" s="7">
        <f t="shared" si="1"/>
        <v>232431.55447855964</v>
      </c>
      <c r="I18" s="6">
        <f>_xlfn.IFNA(_xlfn.XLOOKUP(G18,data!$F:$F,data!I:I),'Ch2'!D18)</f>
        <v>9430816.9492466897</v>
      </c>
      <c r="J18" s="6" t="str">
        <f>_xlfn.IFNA(_xlfn.XLOOKUP(G18,data!$F:$F,data!B:B),'Ch2'!E18)</f>
        <v>GravityX, MoM</v>
      </c>
      <c r="K18" s="29">
        <f t="shared" si="6"/>
        <v>232392.9019348193</v>
      </c>
      <c r="L18" s="29"/>
      <c r="M18" s="29" t="str">
        <f t="shared" si="4"/>
        <v>GravityX, MoM</v>
      </c>
      <c r="N18" s="111">
        <f t="shared" si="2"/>
        <v>1.663241149731931E-4</v>
      </c>
      <c r="O18" s="29">
        <f t="shared" si="5"/>
        <v>232392.9019348193</v>
      </c>
      <c r="P18" s="7">
        <v>9430778.2967029493</v>
      </c>
      <c r="Q18" s="7" t="s">
        <v>547</v>
      </c>
      <c r="R18" s="35">
        <f>'Ch2 best data'!CR18 + 'Ch2 best data'!CS18 + 'Ch2 best data'!CU18 + 'Ch2 best data'!CV18</f>
        <v>0</v>
      </c>
      <c r="S18" s="54">
        <f>_xlfn.IFNA(_xlfn.XLOOKUP($A18&amp;$B18,data!$F:$F,data!CH:CH),-1) + _xlfn.IFNA(_xlfn.XLOOKUP($A18&amp;$B18,data!$F:$F,data!CI:CI),-1) + _xlfn.IFNA(_xlfn.XLOOKUP($A18&amp;$B18,data!$F:$F,data!CK:CK),-1) + _xlfn.IFNA(_xlfn.XLOOKUP($A18&amp;$B18,data!$F:$F,data!CL:CL),-1)</f>
        <v>0</v>
      </c>
    </row>
    <row r="19" spans="1:19" x14ac:dyDescent="0.2">
      <c r="A19" s="5" t="s">
        <v>348</v>
      </c>
      <c r="B19" s="5">
        <v>35</v>
      </c>
      <c r="C19" s="7">
        <v>245002.9241991993</v>
      </c>
      <c r="D19" s="6">
        <f t="shared" si="0"/>
        <v>9619066.0000000391</v>
      </c>
      <c r="E19" s="7" t="s">
        <v>344</v>
      </c>
      <c r="F19" s="6">
        <v>9374063.0758008398</v>
      </c>
      <c r="G19" t="str">
        <f t="shared" si="3"/>
        <v>C2FEN0328835</v>
      </c>
      <c r="H19" s="7">
        <f t="shared" si="1"/>
        <v>245251.92392789945</v>
      </c>
      <c r="I19" s="6">
        <f>_xlfn.IFNA(_xlfn.XLOOKUP(G19,data!$F:$F,data!I:I),'Ch2'!D19)</f>
        <v>9619314.9997287393</v>
      </c>
      <c r="J19" s="6" t="str">
        <f>_xlfn.IFNA(_xlfn.XLOOKUP(G19,data!$F:$F,data!B:B),'Ch2'!E19)</f>
        <v>GOT-BSI-OPF, MoM</v>
      </c>
      <c r="K19" s="7">
        <v>245092.84321030043</v>
      </c>
      <c r="L19" s="7"/>
      <c r="M19" s="6" t="s">
        <v>547</v>
      </c>
      <c r="N19" s="111">
        <f t="shared" si="2"/>
        <v>6.4906308774803634E-4</v>
      </c>
      <c r="O19" s="29">
        <f t="shared" si="5"/>
        <v>245002.9241991993</v>
      </c>
      <c r="P19" s="7">
        <v>9619066.0000000391</v>
      </c>
      <c r="Q19" s="7" t="s">
        <v>344</v>
      </c>
      <c r="R19" s="35">
        <f>'Ch2 best data'!CR19 + 'Ch2 best data'!CS19 + 'Ch2 best data'!CU19 + 'Ch2 best data'!CV19</f>
        <v>0</v>
      </c>
      <c r="S19" s="54">
        <f>_xlfn.IFNA(_xlfn.XLOOKUP($A19&amp;$B19,data!$F:$F,data!CH:CH),-1) + _xlfn.IFNA(_xlfn.XLOOKUP($A19&amp;$B19,data!$F:$F,data!CI:CI),-1) + _xlfn.IFNA(_xlfn.XLOOKUP($A19&amp;$B19,data!$F:$F,data!CK:CK),-1) + _xlfn.IFNA(_xlfn.XLOOKUP($A19&amp;$B19,data!$F:$F,data!CL:CL),-1)</f>
        <v>24</v>
      </c>
    </row>
    <row r="20" spans="1:19" x14ac:dyDescent="0.2">
      <c r="A20" s="5" t="s">
        <v>348</v>
      </c>
      <c r="B20" s="5">
        <v>41</v>
      </c>
      <c r="C20" s="7">
        <v>299727.84558800049</v>
      </c>
      <c r="D20" s="6">
        <f t="shared" si="0"/>
        <v>10361495</v>
      </c>
      <c r="E20" s="7" t="s">
        <v>344</v>
      </c>
      <c r="F20" s="6">
        <v>10061767.154412</v>
      </c>
      <c r="G20" t="str">
        <f t="shared" si="3"/>
        <v>C2FEN0328841</v>
      </c>
      <c r="H20" s="7">
        <f t="shared" si="1"/>
        <v>299817.29978699982</v>
      </c>
      <c r="I20" s="6">
        <f>_xlfn.IFNA(_xlfn.XLOOKUP(G20,data!$F:$F,data!I:I),'Ch2'!D20)</f>
        <v>10361584.454198999</v>
      </c>
      <c r="J20" s="6" t="str">
        <f>_xlfn.IFNA(_xlfn.XLOOKUP(G20,data!$F:$F,data!B:B),'Ch2'!E20)</f>
        <v>GravityX, MoM</v>
      </c>
      <c r="K20" s="29">
        <f t="shared" si="6"/>
        <v>299805.57080429979</v>
      </c>
      <c r="L20" s="29"/>
      <c r="M20" s="29" t="str">
        <f t="shared" si="4"/>
        <v>GravityX, MoM</v>
      </c>
      <c r="N20" s="111">
        <f t="shared" si="2"/>
        <v>3.9121963840038632E-5</v>
      </c>
      <c r="O20" s="29">
        <f t="shared" si="5"/>
        <v>299805.57080429979</v>
      </c>
      <c r="P20" s="7">
        <v>10361572.725216299</v>
      </c>
      <c r="Q20" s="7" t="s">
        <v>547</v>
      </c>
      <c r="R20" s="35">
        <f>'Ch2 best data'!CR20 + 'Ch2 best data'!CS20 + 'Ch2 best data'!CU20 + 'Ch2 best data'!CV20</f>
        <v>0</v>
      </c>
      <c r="S20" s="54">
        <f>_xlfn.IFNA(_xlfn.XLOOKUP($A20&amp;$B20,data!$F:$F,data!CH:CH),-1) + _xlfn.IFNA(_xlfn.XLOOKUP($A20&amp;$B20,data!$F:$F,data!CI:CI),-1) + _xlfn.IFNA(_xlfn.XLOOKUP($A20&amp;$B20,data!$F:$F,data!CK:CK),-1) + _xlfn.IFNA(_xlfn.XLOOKUP($A20&amp;$B20,data!$F:$F,data!CL:CL),-1)</f>
        <v>0</v>
      </c>
    </row>
    <row r="21" spans="1:19" x14ac:dyDescent="0.2">
      <c r="A21" s="5" t="s">
        <v>348</v>
      </c>
      <c r="B21" s="5">
        <v>43</v>
      </c>
      <c r="C21" s="7">
        <v>248387.07013990916</v>
      </c>
      <c r="D21" s="6">
        <f t="shared" si="0"/>
        <v>9202885.0000000093</v>
      </c>
      <c r="E21" s="7" t="s">
        <v>344</v>
      </c>
      <c r="F21" s="6">
        <v>8954497.9298601002</v>
      </c>
      <c r="G21" t="str">
        <f t="shared" si="3"/>
        <v>C2FEN0328843</v>
      </c>
      <c r="H21" s="7">
        <f t="shared" si="1"/>
        <v>248528.24283681996</v>
      </c>
      <c r="I21" s="6">
        <f>_xlfn.IFNA(_xlfn.XLOOKUP(G21,data!$F:$F,data!I:I),'Ch2'!D21)</f>
        <v>9203026.1726969201</v>
      </c>
      <c r="J21" s="6" t="str">
        <f>_xlfn.IFNA(_xlfn.XLOOKUP(G21,data!$F:$F,data!B:B),'Ch2'!E21)</f>
        <v>GravityX, MoM</v>
      </c>
      <c r="K21" s="29">
        <f t="shared" si="6"/>
        <v>248430.090810569</v>
      </c>
      <c r="L21" s="29"/>
      <c r="M21" s="29" t="str">
        <f t="shared" si="4"/>
        <v>GravityX, MoM</v>
      </c>
      <c r="N21" s="111">
        <f t="shared" si="2"/>
        <v>3.9508912117169892E-4</v>
      </c>
      <c r="O21" s="29">
        <f t="shared" si="5"/>
        <v>248430.090810569</v>
      </c>
      <c r="P21" s="7">
        <v>9202928.0206706692</v>
      </c>
      <c r="Q21" s="7" t="s">
        <v>547</v>
      </c>
      <c r="R21" s="35">
        <f>'Ch2 best data'!CR21 + 'Ch2 best data'!CS21 + 'Ch2 best data'!CU21 + 'Ch2 best data'!CV21</f>
        <v>0</v>
      </c>
      <c r="S21" s="54">
        <f>_xlfn.IFNA(_xlfn.XLOOKUP($A21&amp;$B21,data!$F:$F,data!CH:CH),-1) + _xlfn.IFNA(_xlfn.XLOOKUP($A21&amp;$B21,data!$F:$F,data!CI:CI),-1) + _xlfn.IFNA(_xlfn.XLOOKUP($A21&amp;$B21,data!$F:$F,data!CK:CK),-1) + _xlfn.IFNA(_xlfn.XLOOKUP($A21&amp;$B21,data!$F:$F,data!CL:CL),-1)</f>
        <v>0</v>
      </c>
    </row>
    <row r="22" spans="1:19" x14ac:dyDescent="0.2">
      <c r="A22" s="5" t="s">
        <v>328</v>
      </c>
      <c r="B22" s="5">
        <v>22</v>
      </c>
      <c r="C22" s="7">
        <v>168805.3121516016</v>
      </c>
      <c r="D22" s="6">
        <f t="shared" si="0"/>
        <v>222650.00000000009</v>
      </c>
      <c r="E22" s="7" t="s">
        <v>349</v>
      </c>
      <c r="F22" s="6">
        <v>53844.687848398498</v>
      </c>
      <c r="G22" t="str">
        <f t="shared" si="3"/>
        <v>C2FEN0397022</v>
      </c>
      <c r="H22" s="7">
        <f t="shared" si="1"/>
        <v>169058.94113621052</v>
      </c>
      <c r="I22" s="6">
        <f>_xlfn.IFNA(_xlfn.XLOOKUP(G22,data!$F:$F,data!I:I),'Ch2'!D22)</f>
        <v>222903.62898460901</v>
      </c>
      <c r="J22" s="6" t="str">
        <f>_xlfn.IFNA(_xlfn.XLOOKUP(G22,data!$F:$F,data!B:B),'Ch2'!E22)</f>
        <v>GravityX, MoM</v>
      </c>
      <c r="K22" s="29">
        <f t="shared" si="6"/>
        <v>168805.3121516016</v>
      </c>
      <c r="L22" s="29"/>
      <c r="M22" s="29" t="str">
        <f t="shared" si="4"/>
        <v>NU_Columbia_Artelys Div. 3,4</v>
      </c>
      <c r="N22" s="111">
        <f t="shared" si="2"/>
        <v>1.5024940943868526E-3</v>
      </c>
      <c r="O22" s="29">
        <f t="shared" si="5"/>
        <v>168805.3121516016</v>
      </c>
      <c r="P22" s="7">
        <v>222650.00000000009</v>
      </c>
      <c r="Q22" s="7" t="s">
        <v>349</v>
      </c>
      <c r="R22" s="35">
        <f>'Ch2 best data'!CR22 + 'Ch2 best data'!CS22 + 'Ch2 best data'!CU22 + 'Ch2 best data'!CV22</f>
        <v>263</v>
      </c>
      <c r="S22" s="54">
        <f>_xlfn.IFNA(_xlfn.XLOOKUP($A22&amp;$B22,data!$F:$F,data!CH:CH),-1) + _xlfn.IFNA(_xlfn.XLOOKUP($A22&amp;$B22,data!$F:$F,data!CI:CI),-1) + _xlfn.IFNA(_xlfn.XLOOKUP($A22&amp;$B22,data!$F:$F,data!CK:CK),-1) + _xlfn.IFNA(_xlfn.XLOOKUP($A22&amp;$B22,data!$F:$F,data!CL:CL),-1)</f>
        <v>400</v>
      </c>
    </row>
    <row r="23" spans="1:19" x14ac:dyDescent="0.2">
      <c r="A23" s="5" t="s">
        <v>328</v>
      </c>
      <c r="B23" s="5">
        <v>23</v>
      </c>
      <c r="C23" s="7">
        <v>163812.04527701042</v>
      </c>
      <c r="D23" s="6">
        <f t="shared" si="0"/>
        <v>257333</v>
      </c>
      <c r="E23" s="7" t="s">
        <v>349</v>
      </c>
      <c r="F23" s="6">
        <v>93520.954722989598</v>
      </c>
      <c r="G23" t="str">
        <f t="shared" si="3"/>
        <v>C2FEN0397023</v>
      </c>
      <c r="H23" s="7">
        <f t="shared" si="1"/>
        <v>163914.1561136574</v>
      </c>
      <c r="I23" s="6">
        <f>_xlfn.IFNA(_xlfn.XLOOKUP(G23,data!$F:$F,data!I:I),'Ch2'!D23)</f>
        <v>257435.11083664701</v>
      </c>
      <c r="J23" s="6" t="str">
        <f>_xlfn.IFNA(_xlfn.XLOOKUP(G23,data!$F:$F,data!B:B),'Ch2'!E23)</f>
        <v>GOT-BSI-OPF, MoM</v>
      </c>
      <c r="K23" s="7">
        <v>163842.04378194542</v>
      </c>
      <c r="L23" s="7"/>
      <c r="M23" s="6" t="s">
        <v>547</v>
      </c>
      <c r="N23" s="111">
        <f t="shared" si="2"/>
        <v>4.4013325302483253E-4</v>
      </c>
      <c r="O23" s="29">
        <f t="shared" si="5"/>
        <v>163819.13052654441</v>
      </c>
      <c r="P23" s="7">
        <v>257340.08524953399</v>
      </c>
      <c r="Q23" s="7" t="s">
        <v>1197</v>
      </c>
      <c r="R23" s="35">
        <f>'Ch2 best data'!CR23 + 'Ch2 best data'!CS23 + 'Ch2 best data'!CU23 + 'Ch2 best data'!CV23</f>
        <v>1363</v>
      </c>
      <c r="S23" s="54">
        <f>_xlfn.IFNA(_xlfn.XLOOKUP($A23&amp;$B23,data!$F:$F,data!CH:CH),-1) + _xlfn.IFNA(_xlfn.XLOOKUP($A23&amp;$B23,data!$F:$F,data!CI:CI),-1) + _xlfn.IFNA(_xlfn.XLOOKUP($A23&amp;$B23,data!$F:$F,data!CK:CK),-1) + _xlfn.IFNA(_xlfn.XLOOKUP($A23&amp;$B23,data!$F:$F,data!CL:CL),-1)</f>
        <v>70</v>
      </c>
    </row>
    <row r="24" spans="1:19" x14ac:dyDescent="0.2">
      <c r="A24" s="5" t="s">
        <v>324</v>
      </c>
      <c r="B24" s="5">
        <v>9</v>
      </c>
      <c r="C24" s="7">
        <v>1496812.1316563999</v>
      </c>
      <c r="D24" s="6">
        <f t="shared" si="0"/>
        <v>5834452</v>
      </c>
      <c r="E24" s="7" t="s">
        <v>344</v>
      </c>
      <c r="F24" s="6">
        <v>4337639.8683436001</v>
      </c>
      <c r="G24" t="str">
        <f t="shared" si="3"/>
        <v>C2FEN042009</v>
      </c>
      <c r="H24" s="7">
        <f t="shared" si="1"/>
        <v>1498655.0451215003</v>
      </c>
      <c r="I24" s="6">
        <f>_xlfn.IFNA(_xlfn.XLOOKUP(G24,data!$F:$F,data!I:I),'Ch2'!D24)</f>
        <v>5836294.9134651003</v>
      </c>
      <c r="J24" s="6" t="str">
        <f>_xlfn.IFNA(_xlfn.XLOOKUP(G24,data!$F:$F,data!B:B),'Ch2'!E24)</f>
        <v>GravityX, MoM</v>
      </c>
      <c r="K24" s="29">
        <f t="shared" si="6"/>
        <v>1497030.8325014599</v>
      </c>
      <c r="L24" s="29"/>
      <c r="M24" s="29" t="str">
        <f t="shared" si="4"/>
        <v>GravityX, MoM</v>
      </c>
      <c r="N24" s="111">
        <f t="shared" si="2"/>
        <v>1.0849560241363854E-3</v>
      </c>
      <c r="O24" s="29">
        <f t="shared" si="5"/>
        <v>1497030.8325014599</v>
      </c>
      <c r="P24" s="7">
        <v>5834670.7008450599</v>
      </c>
      <c r="Q24" s="7" t="s">
        <v>547</v>
      </c>
      <c r="R24" s="35">
        <f>'Ch2 best data'!CR24 + 'Ch2 best data'!CS24 + 'Ch2 best data'!CU24 + 'Ch2 best data'!CV24</f>
        <v>0</v>
      </c>
      <c r="S24" s="54">
        <f>_xlfn.IFNA(_xlfn.XLOOKUP($A24&amp;$B24,data!$F:$F,data!CH:CH),-1) + _xlfn.IFNA(_xlfn.XLOOKUP($A24&amp;$B24,data!$F:$F,data!CI:CI),-1) + _xlfn.IFNA(_xlfn.XLOOKUP($A24&amp;$B24,data!$F:$F,data!CK:CK),-1) + _xlfn.IFNA(_xlfn.XLOOKUP($A24&amp;$B24,data!$F:$F,data!CL:CL),-1)</f>
        <v>5</v>
      </c>
    </row>
    <row r="25" spans="1:19" x14ac:dyDescent="0.2">
      <c r="A25" s="5" t="s">
        <v>324</v>
      </c>
      <c r="B25" s="5">
        <v>10</v>
      </c>
      <c r="C25" s="7">
        <v>1502938.8086869102</v>
      </c>
      <c r="D25" s="6">
        <f t="shared" si="0"/>
        <v>6097786</v>
      </c>
      <c r="E25" s="7" t="s">
        <v>344</v>
      </c>
      <c r="F25" s="6">
        <v>4594847.1913130898</v>
      </c>
      <c r="G25" t="str">
        <f t="shared" si="3"/>
        <v>C2FEN0420010</v>
      </c>
      <c r="H25" s="7">
        <f t="shared" si="1"/>
        <v>1503282.4461714402</v>
      </c>
      <c r="I25" s="6">
        <f>_xlfn.IFNA(_xlfn.XLOOKUP(G25,data!$F:$F,data!I:I),'Ch2'!D25)</f>
        <v>6098129.63748453</v>
      </c>
      <c r="J25" s="6" t="str">
        <f>_xlfn.IFNA(_xlfn.XLOOKUP(G25,data!$F:$F,data!B:B),'Ch2'!E25)</f>
        <v>GravityX, MoM</v>
      </c>
      <c r="K25" s="7">
        <v>1502938.8086869102</v>
      </c>
      <c r="L25" s="7"/>
      <c r="M25" s="29" t="str">
        <f t="shared" si="4"/>
        <v>GravityX Div. 1-4</v>
      </c>
      <c r="N25" s="111">
        <f t="shared" si="2"/>
        <v>2.2864369629949088E-4</v>
      </c>
      <c r="O25" s="29">
        <f t="shared" si="5"/>
        <v>1503282.4461714402</v>
      </c>
      <c r="P25" s="7">
        <v>6098129.63748453</v>
      </c>
      <c r="Q25" s="7" t="s">
        <v>344</v>
      </c>
      <c r="R25" s="35">
        <f>'Ch2 best data'!CR25 + 'Ch2 best data'!CS25 + 'Ch2 best data'!CU25 + 'Ch2 best data'!CV25</f>
        <v>0</v>
      </c>
      <c r="S25" s="54">
        <f>_xlfn.IFNA(_xlfn.XLOOKUP($A25&amp;$B25,data!$F:$F,data!CH:CH),-1) + _xlfn.IFNA(_xlfn.XLOOKUP($A25&amp;$B25,data!$F:$F,data!CI:CI),-1) + _xlfn.IFNA(_xlfn.XLOOKUP($A25&amp;$B25,data!$F:$F,data!CK:CK),-1) + _xlfn.IFNA(_xlfn.XLOOKUP($A25&amp;$B25,data!$F:$F,data!CL:CL),-1)</f>
        <v>6</v>
      </c>
    </row>
    <row r="26" spans="1:19" x14ac:dyDescent="0.2">
      <c r="A26" s="5" t="s">
        <v>324</v>
      </c>
      <c r="B26" s="5">
        <v>14</v>
      </c>
      <c r="C26" s="7">
        <v>1626412.8992546797</v>
      </c>
      <c r="D26" s="6">
        <f t="shared" si="0"/>
        <v>5944753</v>
      </c>
      <c r="E26" s="7" t="s">
        <v>344</v>
      </c>
      <c r="F26" s="6">
        <v>4318340.1007453203</v>
      </c>
      <c r="G26" t="str">
        <f t="shared" si="3"/>
        <v>C2FEN0420014</v>
      </c>
      <c r="H26" s="7">
        <f t="shared" si="1"/>
        <v>1627299.45450956</v>
      </c>
      <c r="I26" s="6">
        <f>_xlfn.IFNA(_xlfn.XLOOKUP(G26,data!$F:$F,data!I:I),'Ch2'!D26)</f>
        <v>5945639.5552548803</v>
      </c>
      <c r="J26" s="6" t="str">
        <f>_xlfn.IFNA(_xlfn.XLOOKUP(G26,data!$F:$F,data!B:B),'Ch2'!E26)</f>
        <v>GravityX, MoM</v>
      </c>
      <c r="K26" s="29">
        <f t="shared" si="6"/>
        <v>1626412.8992546797</v>
      </c>
      <c r="L26" s="29"/>
      <c r="M26" s="29" t="str">
        <f t="shared" si="4"/>
        <v>GravityX Div. 1-4</v>
      </c>
      <c r="N26" s="111">
        <f t="shared" si="2"/>
        <v>5.4509851421280509E-4</v>
      </c>
      <c r="O26" s="29">
        <f t="shared" si="5"/>
        <v>1626412.8992546797</v>
      </c>
      <c r="P26" s="7">
        <v>5944753</v>
      </c>
      <c r="Q26" s="7" t="s">
        <v>344</v>
      </c>
      <c r="R26" s="35">
        <f>'Ch2 best data'!CR26 + 'Ch2 best data'!CS26 + 'Ch2 best data'!CU26 + 'Ch2 best data'!CV26</f>
        <v>0</v>
      </c>
      <c r="S26" s="54">
        <f>_xlfn.IFNA(_xlfn.XLOOKUP($A26&amp;$B26,data!$F:$F,data!CH:CH),-1) + _xlfn.IFNA(_xlfn.XLOOKUP($A26&amp;$B26,data!$F:$F,data!CI:CI),-1) + _xlfn.IFNA(_xlfn.XLOOKUP($A26&amp;$B26,data!$F:$F,data!CK:CK),-1) + _xlfn.IFNA(_xlfn.XLOOKUP($A26&amp;$B26,data!$F:$F,data!CL:CL),-1)</f>
        <v>3</v>
      </c>
    </row>
    <row r="27" spans="1:19" x14ac:dyDescent="0.2">
      <c r="A27" s="5" t="s">
        <v>324</v>
      </c>
      <c r="B27" s="5">
        <v>55</v>
      </c>
      <c r="C27" s="7">
        <v>1548710.1150909504</v>
      </c>
      <c r="D27" s="6">
        <f t="shared" si="0"/>
        <v>6913643</v>
      </c>
      <c r="E27" s="7" t="s">
        <v>344</v>
      </c>
      <c r="F27" s="6">
        <v>5364932.8849090496</v>
      </c>
      <c r="G27" t="str">
        <f t="shared" si="3"/>
        <v>C2FEN0420055</v>
      </c>
      <c r="H27" s="7">
        <f t="shared" si="1"/>
        <v>1549847.9260539804</v>
      </c>
      <c r="I27" s="6">
        <f>_xlfn.IFNA(_xlfn.XLOOKUP(G27,data!$F:$F,data!I:I),'Ch2'!D27)</f>
        <v>6914780.81096303</v>
      </c>
      <c r="J27" s="6" t="str">
        <f>_xlfn.IFNA(_xlfn.XLOOKUP(G27,data!$F:$F,data!B:B),'Ch2'!E27)</f>
        <v>GravityX, MoM</v>
      </c>
      <c r="K27" s="29">
        <f t="shared" si="6"/>
        <v>1548710.1150909504</v>
      </c>
      <c r="L27" s="29"/>
      <c r="M27" s="29" t="str">
        <f t="shared" si="4"/>
        <v>GravityX Div. 1-4</v>
      </c>
      <c r="N27" s="111">
        <f t="shared" si="2"/>
        <v>7.3468298033496637E-4</v>
      </c>
      <c r="O27" s="29">
        <f t="shared" si="5"/>
        <v>1548710.1150909504</v>
      </c>
      <c r="P27" s="7">
        <v>6913643</v>
      </c>
      <c r="Q27" s="7" t="s">
        <v>344</v>
      </c>
      <c r="R27" s="35">
        <f>'Ch2 best data'!CR27 + 'Ch2 best data'!CS27 + 'Ch2 best data'!CU27 + 'Ch2 best data'!CV27</f>
        <v>0</v>
      </c>
      <c r="S27" s="54">
        <f>_xlfn.IFNA(_xlfn.XLOOKUP($A27&amp;$B27,data!$F:$F,data!CH:CH),-1) + _xlfn.IFNA(_xlfn.XLOOKUP($A27&amp;$B27,data!$F:$F,data!CI:CI),-1) + _xlfn.IFNA(_xlfn.XLOOKUP($A27&amp;$B27,data!$F:$F,data!CK:CK),-1) + _xlfn.IFNA(_xlfn.XLOOKUP($A27&amp;$B27,data!$F:$F,data!CL:CL),-1)</f>
        <v>0</v>
      </c>
    </row>
    <row r="28" spans="1:19" x14ac:dyDescent="0.2">
      <c r="A28" s="5" t="s">
        <v>324</v>
      </c>
      <c r="B28" s="5">
        <v>56</v>
      </c>
      <c r="C28" s="7">
        <v>1511951.7739030197</v>
      </c>
      <c r="D28" s="6">
        <f t="shared" si="0"/>
        <v>7166342</v>
      </c>
      <c r="E28" s="7" t="s">
        <v>344</v>
      </c>
      <c r="F28" s="6">
        <v>5654390.2260969803</v>
      </c>
      <c r="G28" t="str">
        <f t="shared" si="3"/>
        <v>C2FEN0420056</v>
      </c>
      <c r="H28" s="7">
        <f t="shared" si="1"/>
        <v>1512644.2468874101</v>
      </c>
      <c r="I28" s="6">
        <f>_xlfn.IFNA(_xlfn.XLOOKUP(G28,data!$F:$F,data!I:I),'Ch2'!D28)</f>
        <v>7167034.4729843903</v>
      </c>
      <c r="J28" s="6" t="str">
        <f>_xlfn.IFNA(_xlfn.XLOOKUP(G28,data!$F:$F,data!B:B),'Ch2'!E28)</f>
        <v>GravityX, MoM</v>
      </c>
      <c r="K28" s="29">
        <f t="shared" si="6"/>
        <v>1511951.7739030197</v>
      </c>
      <c r="L28" s="29"/>
      <c r="M28" s="29" t="str">
        <f t="shared" si="4"/>
        <v>GravityX Div. 1-4</v>
      </c>
      <c r="N28" s="111">
        <f t="shared" si="2"/>
        <v>4.5799938618595881E-4</v>
      </c>
      <c r="O28" s="29">
        <f t="shared" si="5"/>
        <v>1511951.7739030197</v>
      </c>
      <c r="P28" s="7">
        <v>7166342</v>
      </c>
      <c r="Q28" s="7" t="s">
        <v>344</v>
      </c>
      <c r="R28" s="35">
        <f>'Ch2 best data'!CR28 + 'Ch2 best data'!CS28 + 'Ch2 best data'!CU28 + 'Ch2 best data'!CV28</f>
        <v>0</v>
      </c>
      <c r="S28" s="54">
        <f>_xlfn.IFNA(_xlfn.XLOOKUP($A28&amp;$B28,data!$F:$F,data!CH:CH),-1) + _xlfn.IFNA(_xlfn.XLOOKUP($A28&amp;$B28,data!$F:$F,data!CI:CI),-1) + _xlfn.IFNA(_xlfn.XLOOKUP($A28&amp;$B28,data!$F:$F,data!CK:CK),-1) + _xlfn.IFNA(_xlfn.XLOOKUP($A28&amp;$B28,data!$F:$F,data!CL:CL),-1)</f>
        <v>2</v>
      </c>
    </row>
    <row r="29" spans="1:19" x14ac:dyDescent="0.2">
      <c r="A29" s="5" t="s">
        <v>324</v>
      </c>
      <c r="B29" s="5">
        <v>57</v>
      </c>
      <c r="C29" s="7">
        <v>1485398.3111738702</v>
      </c>
      <c r="D29" s="6">
        <f t="shared" si="0"/>
        <v>7203736</v>
      </c>
      <c r="E29" s="7" t="s">
        <v>344</v>
      </c>
      <c r="F29" s="6">
        <v>5718337.6888261298</v>
      </c>
      <c r="G29" t="str">
        <f t="shared" si="3"/>
        <v>C2FEN0420057</v>
      </c>
      <c r="H29" s="7">
        <f t="shared" si="1"/>
        <v>1487084.9430537</v>
      </c>
      <c r="I29" s="6">
        <f>_xlfn.IFNA(_xlfn.XLOOKUP(G29,data!$F:$F,data!I:I),'Ch2'!D29)</f>
        <v>7205422.6318798298</v>
      </c>
      <c r="J29" s="6" t="str">
        <f>_xlfn.IFNA(_xlfn.XLOOKUP(G29,data!$F:$F,data!B:B),'Ch2'!E29)</f>
        <v>GravityX, MoM</v>
      </c>
      <c r="K29" s="29">
        <f t="shared" si="6"/>
        <v>1485398.3111738702</v>
      </c>
      <c r="L29" s="29"/>
      <c r="M29" s="29" t="str">
        <f t="shared" si="4"/>
        <v>GravityX Div. 1-4</v>
      </c>
      <c r="N29" s="111">
        <f t="shared" si="2"/>
        <v>1.1354744832696717E-3</v>
      </c>
      <c r="O29" s="29">
        <f t="shared" si="5"/>
        <v>1485398.3111738702</v>
      </c>
      <c r="P29" s="7">
        <v>7203736</v>
      </c>
      <c r="Q29" s="7" t="s">
        <v>344</v>
      </c>
      <c r="R29" s="35">
        <f>'Ch2 best data'!CR29 + 'Ch2 best data'!CS29 + 'Ch2 best data'!CU29 + 'Ch2 best data'!CV29</f>
        <v>0</v>
      </c>
      <c r="S29" s="54">
        <f>_xlfn.IFNA(_xlfn.XLOOKUP($A29&amp;$B29,data!$F:$F,data!CH:CH),-1) + _xlfn.IFNA(_xlfn.XLOOKUP($A29&amp;$B29,data!$F:$F,data!CI:CI),-1) + _xlfn.IFNA(_xlfn.XLOOKUP($A29&amp;$B29,data!$F:$F,data!CK:CK),-1) + _xlfn.IFNA(_xlfn.XLOOKUP($A29&amp;$B29,data!$F:$F,data!CL:CL),-1)</f>
        <v>3</v>
      </c>
    </row>
    <row r="30" spans="1:19" x14ac:dyDescent="0.2">
      <c r="A30" s="5" t="s">
        <v>324</v>
      </c>
      <c r="B30" s="5">
        <v>60</v>
      </c>
      <c r="C30" s="7">
        <v>1609572.1054111896</v>
      </c>
      <c r="D30" s="6">
        <f t="shared" si="0"/>
        <v>6898665</v>
      </c>
      <c r="E30" s="7" t="s">
        <v>350</v>
      </c>
      <c r="F30" s="6">
        <v>5289092.8945888104</v>
      </c>
      <c r="G30" t="str">
        <f t="shared" si="3"/>
        <v>C2FEN0420060</v>
      </c>
      <c r="H30" s="7">
        <f t="shared" si="1"/>
        <v>1613028.4804160492</v>
      </c>
      <c r="I30" s="6">
        <f>_xlfn.IFNA(_xlfn.XLOOKUP(G30,data!$F:$F,data!I:I),'Ch2'!D30)</f>
        <v>6902121.3750048596</v>
      </c>
      <c r="J30" s="6" t="str">
        <f>_xlfn.IFNA(_xlfn.XLOOKUP(G30,data!$F:$F,data!B:B),'Ch2'!E30)</f>
        <v>GravityX, MoM</v>
      </c>
      <c r="K30" s="29">
        <f t="shared" si="6"/>
        <v>1610125.5851361994</v>
      </c>
      <c r="L30" s="29"/>
      <c r="M30" s="29" t="str">
        <f t="shared" si="4"/>
        <v>GravityX, MoM</v>
      </c>
      <c r="N30" s="111">
        <f t="shared" si="2"/>
        <v>1.8028999145456304E-3</v>
      </c>
      <c r="O30" s="29">
        <f t="shared" si="5"/>
        <v>1610125.5851361994</v>
      </c>
      <c r="P30" s="7">
        <v>6899218.4797250098</v>
      </c>
      <c r="Q30" s="7" t="s">
        <v>547</v>
      </c>
      <c r="R30" s="35">
        <f>'Ch2 best data'!CR30 + 'Ch2 best data'!CS30 + 'Ch2 best data'!CU30 + 'Ch2 best data'!CV30</f>
        <v>0</v>
      </c>
      <c r="S30" s="54">
        <f>_xlfn.IFNA(_xlfn.XLOOKUP($A30&amp;$B30,data!$F:$F,data!CH:CH),-1) + _xlfn.IFNA(_xlfn.XLOOKUP($A30&amp;$B30,data!$F:$F,data!CI:CI),-1) + _xlfn.IFNA(_xlfn.XLOOKUP($A30&amp;$B30,data!$F:$F,data!CK:CK),-1) + _xlfn.IFNA(_xlfn.XLOOKUP($A30&amp;$B30,data!$F:$F,data!CL:CL),-1)</f>
        <v>0</v>
      </c>
    </row>
    <row r="31" spans="1:19" x14ac:dyDescent="0.2">
      <c r="A31" s="5" t="s">
        <v>351</v>
      </c>
      <c r="B31" s="5">
        <v>105</v>
      </c>
      <c r="C31" s="7">
        <v>164929.40492093004</v>
      </c>
      <c r="D31" s="6">
        <f t="shared" si="0"/>
        <v>3566709</v>
      </c>
      <c r="E31" s="7" t="s">
        <v>352</v>
      </c>
      <c r="F31" s="6">
        <v>3401779.59507907</v>
      </c>
      <c r="G31" t="str">
        <f t="shared" si="3"/>
        <v>C2FEN04601105</v>
      </c>
      <c r="H31" s="7">
        <f t="shared" si="1"/>
        <v>165007.88217421994</v>
      </c>
      <c r="I31" s="6">
        <f>_xlfn.IFNA(_xlfn.XLOOKUP(G31,data!$F:$F,data!I:I),'Ch2'!D31)</f>
        <v>3566787.4772532899</v>
      </c>
      <c r="J31" s="6" t="str">
        <f>_xlfn.IFNA(_xlfn.XLOOKUP(G31,data!$F:$F,data!B:B),'Ch2'!E31)</f>
        <v>GravityX, MoM</v>
      </c>
      <c r="K31" s="29">
        <f t="shared" si="6"/>
        <v>164929.40492093004</v>
      </c>
      <c r="L31" s="29"/>
      <c r="M31" s="29" t="str">
        <f t="shared" si="4"/>
        <v>NU_Columbia_Artelys Div. 4</v>
      </c>
      <c r="N31" s="111">
        <f t="shared" si="2"/>
        <v>4.7582329741335805E-4</v>
      </c>
      <c r="O31" s="29">
        <f t="shared" si="5"/>
        <v>164929.40492093004</v>
      </c>
      <c r="P31" s="7">
        <v>3566709</v>
      </c>
      <c r="Q31" s="7" t="s">
        <v>352</v>
      </c>
      <c r="R31" s="35">
        <f>'Ch2 best data'!CR31 + 'Ch2 best data'!CS31 + 'Ch2 best data'!CU31 + 'Ch2 best data'!CV31</f>
        <v>3960</v>
      </c>
      <c r="S31" s="54">
        <f>_xlfn.IFNA(_xlfn.XLOOKUP($A31&amp;$B31,data!$F:$F,data!CH:CH),-1) + _xlfn.IFNA(_xlfn.XLOOKUP($A31&amp;$B31,data!$F:$F,data!CI:CI),-1) + _xlfn.IFNA(_xlfn.XLOOKUP($A31&amp;$B31,data!$F:$F,data!CK:CK),-1) + _xlfn.IFNA(_xlfn.XLOOKUP($A31&amp;$B31,data!$F:$F,data!CL:CL),-1)</f>
        <v>2370</v>
      </c>
    </row>
    <row r="32" spans="1:19" x14ac:dyDescent="0.2">
      <c r="A32" s="5" t="s">
        <v>351</v>
      </c>
      <c r="B32" s="5">
        <v>122</v>
      </c>
      <c r="C32" s="7">
        <v>120317.24785345199</v>
      </c>
      <c r="D32" s="6">
        <f t="shared" si="0"/>
        <v>1017305.000000002</v>
      </c>
      <c r="E32" s="7" t="s">
        <v>352</v>
      </c>
      <c r="F32" s="6">
        <v>896987.75214654999</v>
      </c>
      <c r="G32" t="str">
        <f t="shared" si="3"/>
        <v>C2FEN04601122</v>
      </c>
      <c r="H32" s="7">
        <f t="shared" si="1"/>
        <v>121006.75361592998</v>
      </c>
      <c r="I32" s="6">
        <f>_xlfn.IFNA(_xlfn.XLOOKUP(G32,data!$F:$F,data!I:I),'Ch2'!D32)</f>
        <v>1017994.50576248</v>
      </c>
      <c r="J32" s="6" t="str">
        <f>_xlfn.IFNA(_xlfn.XLOOKUP(G32,data!$F:$F,data!B:B),'Ch2'!E32)</f>
        <v>GravityX, MoM</v>
      </c>
      <c r="K32" s="7">
        <v>120653.71183635003</v>
      </c>
      <c r="L32" s="7"/>
      <c r="M32" s="6" t="s">
        <v>547</v>
      </c>
      <c r="N32" s="111">
        <f t="shared" si="2"/>
        <v>2.926074749020513E-3</v>
      </c>
      <c r="O32" s="29">
        <f t="shared" si="5"/>
        <v>120317.24785345199</v>
      </c>
      <c r="P32" s="7">
        <v>1017305.000000002</v>
      </c>
      <c r="Q32" s="7" t="s">
        <v>352</v>
      </c>
      <c r="R32" s="35">
        <f>'Ch2 best data'!CR32 + 'Ch2 best data'!CS32 + 'Ch2 best data'!CU32 + 'Ch2 best data'!CV32</f>
        <v>5076</v>
      </c>
      <c r="S32" s="54">
        <f>_xlfn.IFNA(_xlfn.XLOOKUP($A32&amp;$B32,data!$F:$F,data!CH:CH),-1) + _xlfn.IFNA(_xlfn.XLOOKUP($A32&amp;$B32,data!$F:$F,data!CI:CI),-1) + _xlfn.IFNA(_xlfn.XLOOKUP($A32&amp;$B32,data!$F:$F,data!CK:CK),-1) + _xlfn.IFNA(_xlfn.XLOOKUP($A32&amp;$B32,data!$F:$F,data!CL:CL),-1)</f>
        <v>5463</v>
      </c>
    </row>
    <row r="33" spans="1:19" x14ac:dyDescent="0.2">
      <c r="A33" s="5" t="s">
        <v>351</v>
      </c>
      <c r="B33" s="5">
        <v>127</v>
      </c>
      <c r="C33" s="7">
        <v>132088.58679185796</v>
      </c>
      <c r="D33" s="6">
        <f t="shared" si="0"/>
        <v>1025767.999999999</v>
      </c>
      <c r="E33" s="7" t="s">
        <v>352</v>
      </c>
      <c r="F33" s="6">
        <v>893679.41320814099</v>
      </c>
      <c r="G33" t="str">
        <f t="shared" si="3"/>
        <v>C2FEN04601127</v>
      </c>
      <c r="H33" s="7">
        <f t="shared" si="1"/>
        <v>132177.80746678903</v>
      </c>
      <c r="I33" s="6">
        <f>_xlfn.IFNA(_xlfn.XLOOKUP(G33,data!$F:$F,data!I:I),'Ch2'!D33)</f>
        <v>1025857.22067493</v>
      </c>
      <c r="J33" s="6" t="str">
        <f>_xlfn.IFNA(_xlfn.XLOOKUP(G33,data!$F:$F,data!B:B),'Ch2'!E33)</f>
        <v>GravityX, MoM</v>
      </c>
      <c r="K33" s="29">
        <f t="shared" si="6"/>
        <v>132088.58679185796</v>
      </c>
      <c r="L33" s="29"/>
      <c r="M33" s="29" t="str">
        <f t="shared" si="4"/>
        <v>NU_Columbia_Artelys Div. 4</v>
      </c>
      <c r="N33" s="111">
        <f t="shared" si="2"/>
        <v>6.7546089407155563E-4</v>
      </c>
      <c r="O33" s="29">
        <f t="shared" si="5"/>
        <v>132088.58679185796</v>
      </c>
      <c r="P33" s="7">
        <v>1025767.999999999</v>
      </c>
      <c r="Q33" s="7" t="s">
        <v>352</v>
      </c>
      <c r="R33" s="35">
        <f>'Ch2 best data'!CR33 + 'Ch2 best data'!CS33 + 'Ch2 best data'!CU33 + 'Ch2 best data'!CV33</f>
        <v>6311</v>
      </c>
      <c r="S33" s="54">
        <f>_xlfn.IFNA(_xlfn.XLOOKUP($A33&amp;$B33,data!$F:$F,data!CH:CH),-1) + _xlfn.IFNA(_xlfn.XLOOKUP($A33&amp;$B33,data!$F:$F,data!CI:CI),-1) + _xlfn.IFNA(_xlfn.XLOOKUP($A33&amp;$B33,data!$F:$F,data!CK:CK),-1) + _xlfn.IFNA(_xlfn.XLOOKUP($A33&amp;$B33,data!$F:$F,data!CL:CL),-1)</f>
        <v>3817</v>
      </c>
    </row>
    <row r="34" spans="1:19" x14ac:dyDescent="0.2">
      <c r="A34" s="5" t="s">
        <v>353</v>
      </c>
      <c r="B34" s="5">
        <v>9</v>
      </c>
      <c r="C34" s="7">
        <v>2249776.1911053802</v>
      </c>
      <c r="D34" s="6">
        <f t="shared" ref="D34:D65" si="7">C34+F34</f>
        <v>4768124</v>
      </c>
      <c r="E34" s="7" t="s">
        <v>354</v>
      </c>
      <c r="F34" s="6">
        <v>2518347.8088946198</v>
      </c>
      <c r="G34" t="str">
        <f t="shared" si="3"/>
        <v>C2FEN061009</v>
      </c>
      <c r="H34" s="7">
        <f t="shared" ref="H34:H65" si="8">I34-F34</f>
        <v>2249941.5840882906</v>
      </c>
      <c r="I34" s="6">
        <f>_xlfn.IFNA(_xlfn.XLOOKUP(G34,data!$F:$F,data!I:I),'Ch2'!D34)</f>
        <v>4768289.3929829104</v>
      </c>
      <c r="J34" s="6" t="str">
        <f>_xlfn.IFNA(_xlfn.XLOOKUP(G34,data!$F:$F,data!B:B),'Ch2'!E34)</f>
        <v>GravityX, MoM</v>
      </c>
      <c r="K34" s="29">
        <f t="shared" si="6"/>
        <v>2249776.1911053802</v>
      </c>
      <c r="L34" s="29"/>
      <c r="M34" s="29" t="str">
        <f t="shared" si="4"/>
        <v>GO-SNIP Div. 2,4</v>
      </c>
      <c r="N34" s="111">
        <f t="shared" si="2"/>
        <v>7.3515305017535226E-5</v>
      </c>
      <c r="O34" s="29">
        <f t="shared" si="5"/>
        <v>2249776.1911053802</v>
      </c>
      <c r="P34" s="7">
        <v>4768124</v>
      </c>
      <c r="Q34" s="7" t="s">
        <v>354</v>
      </c>
      <c r="R34" s="35">
        <f>'Ch2 best data'!CR34 + 'Ch2 best data'!CS34 + 'Ch2 best data'!CU34 + 'Ch2 best data'!CV34</f>
        <v>0</v>
      </c>
      <c r="S34" s="54">
        <f>_xlfn.IFNA(_xlfn.XLOOKUP($A34&amp;$B34,data!$F:$F,data!CH:CH),-1) + _xlfn.IFNA(_xlfn.XLOOKUP($A34&amp;$B34,data!$F:$F,data!CI:CI),-1) + _xlfn.IFNA(_xlfn.XLOOKUP($A34&amp;$B34,data!$F:$F,data!CK:CK),-1) + _xlfn.IFNA(_xlfn.XLOOKUP($A34&amp;$B34,data!$F:$F,data!CL:CL),-1)</f>
        <v>0</v>
      </c>
    </row>
    <row r="35" spans="1:19" x14ac:dyDescent="0.2">
      <c r="A35" s="5" t="s">
        <v>353</v>
      </c>
      <c r="B35" s="5">
        <v>13</v>
      </c>
      <c r="C35" s="7">
        <v>1413972.96821054</v>
      </c>
      <c r="D35" s="6">
        <f t="shared" si="7"/>
        <v>3211943</v>
      </c>
      <c r="E35" s="7" t="s">
        <v>354</v>
      </c>
      <c r="F35" s="6">
        <v>1797970.03178946</v>
      </c>
      <c r="G35" t="str">
        <f t="shared" si="3"/>
        <v>C2FEN0610013</v>
      </c>
      <c r="H35" s="7">
        <f t="shared" si="8"/>
        <v>1414750.41260803</v>
      </c>
      <c r="I35" s="6">
        <f>_xlfn.IFNA(_xlfn.XLOOKUP(G35,data!$F:$F,data!I:I),'Ch2'!D35)</f>
        <v>3212720.44439749</v>
      </c>
      <c r="J35" s="6" t="str">
        <f>_xlfn.IFNA(_xlfn.XLOOKUP(G35,data!$F:$F,data!B:B),'Ch2'!E35)</f>
        <v>GravityX, MoM</v>
      </c>
      <c r="K35" s="29">
        <f t="shared" si="6"/>
        <v>1414745.5636393202</v>
      </c>
      <c r="L35" s="29"/>
      <c r="M35" s="29" t="str">
        <f t="shared" si="4"/>
        <v>GravityX, MoM</v>
      </c>
      <c r="N35" s="111">
        <f t="shared" si="2"/>
        <v>3.4274493128094718E-6</v>
      </c>
      <c r="O35" s="29">
        <f t="shared" si="5"/>
        <v>1414745.5636393202</v>
      </c>
      <c r="P35" s="7">
        <v>3212715.5954287802</v>
      </c>
      <c r="Q35" s="7" t="s">
        <v>547</v>
      </c>
      <c r="R35" s="35">
        <f>'Ch2 best data'!CR35 + 'Ch2 best data'!CS35 + 'Ch2 best data'!CU35 + 'Ch2 best data'!CV35</f>
        <v>0</v>
      </c>
      <c r="S35" s="54">
        <f>_xlfn.IFNA(_xlfn.XLOOKUP($A35&amp;$B35,data!$F:$F,data!CH:CH),-1) + _xlfn.IFNA(_xlfn.XLOOKUP($A35&amp;$B35,data!$F:$F,data!CI:CI),-1) + _xlfn.IFNA(_xlfn.XLOOKUP($A35&amp;$B35,data!$F:$F,data!CK:CK),-1) + _xlfn.IFNA(_xlfn.XLOOKUP($A35&amp;$B35,data!$F:$F,data!CL:CL),-1)</f>
        <v>1</v>
      </c>
    </row>
    <row r="36" spans="1:19" x14ac:dyDescent="0.2">
      <c r="A36" s="5" t="s">
        <v>353</v>
      </c>
      <c r="B36" s="5">
        <v>21</v>
      </c>
      <c r="C36" s="7">
        <v>2267337.4473981401</v>
      </c>
      <c r="D36" s="6">
        <f t="shared" si="7"/>
        <v>4780519</v>
      </c>
      <c r="E36" s="7" t="s">
        <v>354</v>
      </c>
      <c r="F36" s="6">
        <v>2513181.5526018599</v>
      </c>
      <c r="G36" t="str">
        <f t="shared" si="3"/>
        <v>C2FEN0610021</v>
      </c>
      <c r="H36" s="7">
        <f t="shared" si="8"/>
        <v>2267373.4743126202</v>
      </c>
      <c r="I36" s="6">
        <f>_xlfn.IFNA(_xlfn.XLOOKUP(G36,data!$F:$F,data!I:I),'Ch2'!D36)</f>
        <v>4780555.0269144801</v>
      </c>
      <c r="J36" s="6" t="str">
        <f>_xlfn.IFNA(_xlfn.XLOOKUP(G36,data!$F:$F,data!B:B),'Ch2'!E36)</f>
        <v>GravityX, MoM</v>
      </c>
      <c r="K36" s="29">
        <f t="shared" si="6"/>
        <v>2267337.4473981401</v>
      </c>
      <c r="L36" s="29"/>
      <c r="M36" s="29" t="str">
        <f t="shared" si="4"/>
        <v>GO-SNIP Div. 2,4</v>
      </c>
      <c r="N36" s="111">
        <f t="shared" si="2"/>
        <v>1.5889524747070283E-5</v>
      </c>
      <c r="O36" s="29">
        <f t="shared" si="5"/>
        <v>2267337.4473981401</v>
      </c>
      <c r="P36" s="7">
        <v>4780519</v>
      </c>
      <c r="Q36" s="7" t="s">
        <v>354</v>
      </c>
      <c r="R36" s="35">
        <f>'Ch2 best data'!CR36 + 'Ch2 best data'!CS36 + 'Ch2 best data'!CU36 + 'Ch2 best data'!CV36</f>
        <v>0</v>
      </c>
      <c r="S36" s="54">
        <f>_xlfn.IFNA(_xlfn.XLOOKUP($A36&amp;$B36,data!$F:$F,data!CH:CH),-1) + _xlfn.IFNA(_xlfn.XLOOKUP($A36&amp;$B36,data!$F:$F,data!CI:CI),-1) + _xlfn.IFNA(_xlfn.XLOOKUP($A36&amp;$B36,data!$F:$F,data!CK:CK),-1) + _xlfn.IFNA(_xlfn.XLOOKUP($A36&amp;$B36,data!$F:$F,data!CL:CL),-1)</f>
        <v>1</v>
      </c>
    </row>
    <row r="37" spans="1:19" x14ac:dyDescent="0.2">
      <c r="A37" s="5" t="s">
        <v>353</v>
      </c>
      <c r="B37" s="5">
        <v>26</v>
      </c>
      <c r="C37" s="7">
        <v>1863331.6579778399</v>
      </c>
      <c r="D37" s="6">
        <f t="shared" si="7"/>
        <v>4800208</v>
      </c>
      <c r="E37" s="7" t="s">
        <v>354</v>
      </c>
      <c r="F37" s="6">
        <v>2936876.3420221601</v>
      </c>
      <c r="G37" t="str">
        <f t="shared" si="3"/>
        <v>C2FEN0610026</v>
      </c>
      <c r="H37" s="7">
        <f t="shared" si="8"/>
        <v>1863529.3586331401</v>
      </c>
      <c r="I37" s="6">
        <f>_xlfn.IFNA(_xlfn.XLOOKUP(G37,data!$F:$F,data!I:I),'Ch2'!D37)</f>
        <v>4800405.7006553002</v>
      </c>
      <c r="J37" s="6" t="str">
        <f>_xlfn.IFNA(_xlfn.XLOOKUP(G37,data!$F:$F,data!B:B),'Ch2'!E37)</f>
        <v>GOT-BSI-OPF, MoM</v>
      </c>
      <c r="K37" s="29">
        <f>L37-F37</f>
        <v>1863523.2205848098</v>
      </c>
      <c r="L37" s="29">
        <v>4800399.5626069698</v>
      </c>
      <c r="M37" s="7" t="s">
        <v>547</v>
      </c>
      <c r="N37" s="111">
        <f t="shared" si="2"/>
        <v>3.2937868776894419E-6</v>
      </c>
      <c r="O37" s="29">
        <f t="shared" si="5"/>
        <v>1863331.6579778399</v>
      </c>
      <c r="P37" s="7">
        <v>4800208</v>
      </c>
      <c r="Q37" s="7" t="s">
        <v>354</v>
      </c>
      <c r="R37" s="35">
        <f>'Ch2 best data'!CR37 + 'Ch2 best data'!CS37 + 'Ch2 best data'!CU37 + 'Ch2 best data'!CV37</f>
        <v>0</v>
      </c>
      <c r="S37" s="54">
        <f>_xlfn.IFNA(_xlfn.XLOOKUP($A37&amp;$B37,data!$F:$F,data!CH:CH),-1) + _xlfn.IFNA(_xlfn.XLOOKUP($A37&amp;$B37,data!$F:$F,data!CI:CI),-1) + _xlfn.IFNA(_xlfn.XLOOKUP($A37&amp;$B37,data!$F:$F,data!CK:CK),-1) + _xlfn.IFNA(_xlfn.XLOOKUP($A37&amp;$B37,data!$F:$F,data!CL:CL),-1)</f>
        <v>0</v>
      </c>
    </row>
    <row r="38" spans="1:19" x14ac:dyDescent="0.2">
      <c r="A38" s="5" t="s">
        <v>353</v>
      </c>
      <c r="B38" s="5">
        <v>49</v>
      </c>
      <c r="C38" s="7">
        <v>2412011.5784916501</v>
      </c>
      <c r="D38" s="6">
        <f t="shared" si="7"/>
        <v>4617452</v>
      </c>
      <c r="E38" s="7" t="s">
        <v>354</v>
      </c>
      <c r="F38" s="6">
        <v>2205440.4215083499</v>
      </c>
      <c r="G38" t="str">
        <f t="shared" si="3"/>
        <v>C2FEN0610049</v>
      </c>
      <c r="H38" s="7">
        <f t="shared" si="8"/>
        <v>2412287.15004818</v>
      </c>
      <c r="I38" s="6">
        <f>_xlfn.IFNA(_xlfn.XLOOKUP(G38,data!$F:$F,data!I:I),'Ch2'!D38)</f>
        <v>4617727.57155653</v>
      </c>
      <c r="J38" s="6" t="str">
        <f>_xlfn.IFNA(_xlfn.XLOOKUP(G38,data!$F:$F,data!B:B),'Ch2'!E38)</f>
        <v>GravityX, MoM</v>
      </c>
      <c r="K38" s="29">
        <f t="shared" si="6"/>
        <v>2412011.5784916501</v>
      </c>
      <c r="L38" s="29"/>
      <c r="M38" s="29" t="str">
        <f t="shared" si="4"/>
        <v>GO-SNIP Div. 2,4</v>
      </c>
      <c r="N38" s="111">
        <f t="shared" si="2"/>
        <v>1.1424968229301058E-4</v>
      </c>
      <c r="O38" s="29">
        <f t="shared" si="5"/>
        <v>2412011.5784916501</v>
      </c>
      <c r="P38" s="7">
        <v>4617452</v>
      </c>
      <c r="Q38" s="7" t="s">
        <v>354</v>
      </c>
      <c r="R38" s="35">
        <f>'Ch2 best data'!CR38 + 'Ch2 best data'!CS38 + 'Ch2 best data'!CU38 + 'Ch2 best data'!CV38</f>
        <v>0</v>
      </c>
      <c r="S38" s="54">
        <f>_xlfn.IFNA(_xlfn.XLOOKUP($A38&amp;$B38,data!$F:$F,data!CH:CH),-1) + _xlfn.IFNA(_xlfn.XLOOKUP($A38&amp;$B38,data!$F:$F,data!CI:CI),-1) + _xlfn.IFNA(_xlfn.XLOOKUP($A38&amp;$B38,data!$F:$F,data!CK:CK),-1) + _xlfn.IFNA(_xlfn.XLOOKUP($A38&amp;$B38,data!$F:$F,data!CL:CL),-1)</f>
        <v>1</v>
      </c>
    </row>
    <row r="39" spans="1:19" x14ac:dyDescent="0.2">
      <c r="A39" s="5" t="s">
        <v>355</v>
      </c>
      <c r="B39" s="5">
        <v>10</v>
      </c>
      <c r="C39" s="7">
        <v>1206641.0242615296</v>
      </c>
      <c r="D39" s="6">
        <f t="shared" si="7"/>
        <v>8154397</v>
      </c>
      <c r="E39" s="7" t="s">
        <v>356</v>
      </c>
      <c r="F39" s="6">
        <v>6947755.9757384704</v>
      </c>
      <c r="G39" t="str">
        <f t="shared" si="3"/>
        <v>C2FEN0700010</v>
      </c>
      <c r="H39" s="7">
        <f t="shared" si="8"/>
        <v>1208926.7707149992</v>
      </c>
      <c r="I39" s="6">
        <f>_xlfn.IFNA(_xlfn.XLOOKUP(G39,data!$F:$F,data!I:I),'Ch2'!D39)</f>
        <v>8156682.7464534696</v>
      </c>
      <c r="J39" s="6" t="str">
        <f>_xlfn.IFNA(_xlfn.XLOOKUP(G39,data!$F:$F,data!B:B),'Ch2'!E39)</f>
        <v>GravityX, MoM</v>
      </c>
      <c r="K39" s="29">
        <f t="shared" si="6"/>
        <v>1206641.0242615296</v>
      </c>
      <c r="L39" s="29"/>
      <c r="M39" s="29" t="str">
        <f t="shared" si="4"/>
        <v>GravityX Div. 2,4</v>
      </c>
      <c r="N39" s="111">
        <f t="shared" si="2"/>
        <v>1.8943052718338738E-3</v>
      </c>
      <c r="O39" s="29">
        <f t="shared" si="5"/>
        <v>1206641.0242615296</v>
      </c>
      <c r="P39" s="7">
        <v>8154397</v>
      </c>
      <c r="Q39" s="7" t="s">
        <v>356</v>
      </c>
      <c r="R39" s="35">
        <f>'Ch2 best data'!CR39 + 'Ch2 best data'!CS39 + 'Ch2 best data'!CU39 + 'Ch2 best data'!CV39</f>
        <v>0</v>
      </c>
      <c r="S39" s="54">
        <f>_xlfn.IFNA(_xlfn.XLOOKUP($A39&amp;$B39,data!$F:$F,data!CH:CH),-1) + _xlfn.IFNA(_xlfn.XLOOKUP($A39&amp;$B39,data!$F:$F,data!CI:CI),-1) + _xlfn.IFNA(_xlfn.XLOOKUP($A39&amp;$B39,data!$F:$F,data!CK:CK),-1) + _xlfn.IFNA(_xlfn.XLOOKUP($A39&amp;$B39,data!$F:$F,data!CL:CL),-1)</f>
        <v>0</v>
      </c>
    </row>
    <row r="40" spans="1:19" x14ac:dyDescent="0.2">
      <c r="A40" s="5" t="s">
        <v>355</v>
      </c>
      <c r="B40" s="5">
        <v>11</v>
      </c>
      <c r="C40" s="7">
        <v>860962.5972905606</v>
      </c>
      <c r="D40" s="6">
        <f t="shared" si="7"/>
        <v>10040998</v>
      </c>
      <c r="E40" s="7" t="s">
        <v>357</v>
      </c>
      <c r="F40" s="6">
        <v>9180035.4027094394</v>
      </c>
      <c r="G40" t="str">
        <f t="shared" si="3"/>
        <v>C2FEN0700011</v>
      </c>
      <c r="H40" s="7">
        <f t="shared" si="8"/>
        <v>861839.74967526086</v>
      </c>
      <c r="I40" s="6">
        <f>_xlfn.IFNA(_xlfn.XLOOKUP(G40,data!$F:$F,data!I:I),'Ch2'!D40)</f>
        <v>10041875.1523847</v>
      </c>
      <c r="J40" s="6" t="str">
        <f>_xlfn.IFNA(_xlfn.XLOOKUP(G40,data!$F:$F,data!B:B),'Ch2'!E40)</f>
        <v>GravityX, MoM</v>
      </c>
      <c r="K40" s="29">
        <f t="shared" si="6"/>
        <v>860962.5972905606</v>
      </c>
      <c r="L40" s="29"/>
      <c r="M40" s="29" t="str">
        <f t="shared" si="4"/>
        <v>GravityX Div. 1</v>
      </c>
      <c r="N40" s="111">
        <f t="shared" si="2"/>
        <v>1.0188042865748592E-3</v>
      </c>
      <c r="O40" s="29">
        <f t="shared" si="5"/>
        <v>860962.5972905606</v>
      </c>
      <c r="P40" s="7">
        <v>10040998</v>
      </c>
      <c r="Q40" s="7" t="s">
        <v>357</v>
      </c>
      <c r="R40" s="35">
        <f>'Ch2 best data'!CR40 + 'Ch2 best data'!CS40 + 'Ch2 best data'!CU40 + 'Ch2 best data'!CV40</f>
        <v>0</v>
      </c>
      <c r="S40" s="54">
        <f>_xlfn.IFNA(_xlfn.XLOOKUP($A40&amp;$B40,data!$F:$F,data!CH:CH),-1) + _xlfn.IFNA(_xlfn.XLOOKUP($A40&amp;$B40,data!$F:$F,data!CI:CI),-1) + _xlfn.IFNA(_xlfn.XLOOKUP($A40&amp;$B40,data!$F:$F,data!CK:CK),-1) + _xlfn.IFNA(_xlfn.XLOOKUP($A40&amp;$B40,data!$F:$F,data!CL:CL),-1)</f>
        <v>0</v>
      </c>
    </row>
    <row r="41" spans="1:19" x14ac:dyDescent="0.2">
      <c r="A41" s="5" t="s">
        <v>355</v>
      </c>
      <c r="B41" s="5">
        <v>13</v>
      </c>
      <c r="C41" s="7">
        <v>980971.5036866609</v>
      </c>
      <c r="D41" s="6">
        <f t="shared" si="7"/>
        <v>10316115</v>
      </c>
      <c r="E41" s="7" t="s">
        <v>356</v>
      </c>
      <c r="F41" s="6">
        <v>9335143.4963133391</v>
      </c>
      <c r="G41" t="str">
        <f t="shared" si="3"/>
        <v>C2FEN0700013</v>
      </c>
      <c r="H41" s="7">
        <f t="shared" si="8"/>
        <v>984813.08791986108</v>
      </c>
      <c r="I41" s="6">
        <f>_xlfn.IFNA(_xlfn.XLOOKUP(G41,data!$F:$F,data!I:I),'Ch2'!D41)</f>
        <v>10319956.5842332</v>
      </c>
      <c r="J41" s="6" t="str">
        <f>_xlfn.IFNA(_xlfn.XLOOKUP(G41,data!$F:$F,data!B:B),'Ch2'!E41)</f>
        <v>GravityX, MoM</v>
      </c>
      <c r="K41" s="29">
        <f t="shared" si="6"/>
        <v>980971.5036866609</v>
      </c>
      <c r="L41" s="29"/>
      <c r="M41" s="29" t="str">
        <f t="shared" si="4"/>
        <v>GravityX Div. 2,4</v>
      </c>
      <c r="N41" s="111">
        <f t="shared" si="2"/>
        <v>3.9161017611244464E-3</v>
      </c>
      <c r="O41" s="29">
        <f t="shared" si="5"/>
        <v>980971.5036866609</v>
      </c>
      <c r="P41" s="7">
        <v>10316115</v>
      </c>
      <c r="Q41" s="7" t="s">
        <v>356</v>
      </c>
      <c r="R41" s="35">
        <f>'Ch2 best data'!CR41 + 'Ch2 best data'!CS41 + 'Ch2 best data'!CU41 + 'Ch2 best data'!CV41</f>
        <v>0</v>
      </c>
      <c r="S41" s="54">
        <f>_xlfn.IFNA(_xlfn.XLOOKUP($A41&amp;$B41,data!$F:$F,data!CH:CH),-1) + _xlfn.IFNA(_xlfn.XLOOKUP($A41&amp;$B41,data!$F:$F,data!CI:CI),-1) + _xlfn.IFNA(_xlfn.XLOOKUP($A41&amp;$B41,data!$F:$F,data!CK:CK),-1) + _xlfn.IFNA(_xlfn.XLOOKUP($A41&amp;$B41,data!$F:$F,data!CL:CL),-1)</f>
        <v>0</v>
      </c>
    </row>
    <row r="42" spans="1:19" x14ac:dyDescent="0.2">
      <c r="A42" s="5" t="s">
        <v>355</v>
      </c>
      <c r="B42" s="5">
        <v>16</v>
      </c>
      <c r="C42" s="7">
        <v>883509.88316638954</v>
      </c>
      <c r="D42" s="6">
        <f t="shared" si="7"/>
        <v>10236813</v>
      </c>
      <c r="E42" s="7" t="s">
        <v>358</v>
      </c>
      <c r="F42" s="6">
        <v>9353303.1168336105</v>
      </c>
      <c r="G42" t="str">
        <f t="shared" si="3"/>
        <v>C2FEN0700016</v>
      </c>
      <c r="H42" s="7">
        <f t="shared" si="8"/>
        <v>885898.11672819033</v>
      </c>
      <c r="I42" s="6">
        <f>_xlfn.IFNA(_xlfn.XLOOKUP(G42,data!$F:$F,data!I:I),'Ch2'!D42)</f>
        <v>10239201.233561801</v>
      </c>
      <c r="J42" s="6" t="str">
        <f>_xlfn.IFNA(_xlfn.XLOOKUP(G42,data!$F:$F,data!B:B),'Ch2'!E42)</f>
        <v>GravityX, MoM</v>
      </c>
      <c r="K42" s="29">
        <f t="shared" si="6"/>
        <v>883509.88316638954</v>
      </c>
      <c r="L42" s="29"/>
      <c r="M42" s="29" t="str">
        <f t="shared" si="4"/>
        <v>GravityX Div. 4</v>
      </c>
      <c r="N42" s="111">
        <f t="shared" si="2"/>
        <v>2.7031203694538597E-3</v>
      </c>
      <c r="O42" s="29">
        <f t="shared" si="5"/>
        <v>883509.88316638954</v>
      </c>
      <c r="P42" s="7">
        <v>10236813</v>
      </c>
      <c r="Q42" s="7" t="s">
        <v>358</v>
      </c>
      <c r="R42" s="35">
        <f>'Ch2 best data'!CR42 + 'Ch2 best data'!CS42 + 'Ch2 best data'!CU42 + 'Ch2 best data'!CV42</f>
        <v>0</v>
      </c>
      <c r="S42" s="54">
        <f>_xlfn.IFNA(_xlfn.XLOOKUP($A42&amp;$B42,data!$F:$F,data!CH:CH),-1) + _xlfn.IFNA(_xlfn.XLOOKUP($A42&amp;$B42,data!$F:$F,data!CI:CI),-1) + _xlfn.IFNA(_xlfn.XLOOKUP($A42&amp;$B42,data!$F:$F,data!CK:CK),-1) + _xlfn.IFNA(_xlfn.XLOOKUP($A42&amp;$B42,data!$F:$F,data!CL:CL),-1)</f>
        <v>0</v>
      </c>
    </row>
    <row r="43" spans="1:19" x14ac:dyDescent="0.2">
      <c r="A43" s="5" t="s">
        <v>355</v>
      </c>
      <c r="B43" s="5">
        <v>22</v>
      </c>
      <c r="C43" s="7">
        <v>1249061.2967881896</v>
      </c>
      <c r="D43" s="6">
        <f t="shared" si="7"/>
        <v>8288149</v>
      </c>
      <c r="E43" s="7" t="s">
        <v>357</v>
      </c>
      <c r="F43" s="6">
        <v>7039087.7032118104</v>
      </c>
      <c r="G43" t="str">
        <f t="shared" si="3"/>
        <v>C2FEN0700022</v>
      </c>
      <c r="H43" s="7">
        <f t="shared" si="8"/>
        <v>1251396.7329261992</v>
      </c>
      <c r="I43" s="6">
        <f>_xlfn.IFNA(_xlfn.XLOOKUP(G43,data!$F:$F,data!I:I),'Ch2'!D43)</f>
        <v>8290484.4361380097</v>
      </c>
      <c r="J43" s="6" t="str">
        <f>_xlfn.IFNA(_xlfn.XLOOKUP(G43,data!$F:$F,data!B:B),'Ch2'!E43)</f>
        <v>GravityX, MoM</v>
      </c>
      <c r="K43" s="29">
        <f t="shared" si="6"/>
        <v>1249061.2967881896</v>
      </c>
      <c r="L43" s="29"/>
      <c r="M43" s="29" t="str">
        <f t="shared" si="4"/>
        <v>GravityX Div. 1</v>
      </c>
      <c r="N43" s="111">
        <f t="shared" si="2"/>
        <v>1.8697530249436323E-3</v>
      </c>
      <c r="O43" s="29">
        <f t="shared" si="5"/>
        <v>1249061.2967881896</v>
      </c>
      <c r="P43" s="7">
        <v>8288149</v>
      </c>
      <c r="Q43" s="7" t="s">
        <v>357</v>
      </c>
      <c r="R43" s="35">
        <f>'Ch2 best data'!CR43 + 'Ch2 best data'!CS43 + 'Ch2 best data'!CU43 + 'Ch2 best data'!CV43</f>
        <v>0</v>
      </c>
      <c r="S43" s="54">
        <f>_xlfn.IFNA(_xlfn.XLOOKUP($A43&amp;$B43,data!$F:$F,data!CH:CH),-1) + _xlfn.IFNA(_xlfn.XLOOKUP($A43&amp;$B43,data!$F:$F,data!CI:CI),-1) + _xlfn.IFNA(_xlfn.XLOOKUP($A43&amp;$B43,data!$F:$F,data!CK:CK),-1) + _xlfn.IFNA(_xlfn.XLOOKUP($A43&amp;$B43,data!$F:$F,data!CL:CL),-1)</f>
        <v>0</v>
      </c>
    </row>
    <row r="44" spans="1:19" x14ac:dyDescent="0.2">
      <c r="A44" s="5" t="s">
        <v>355</v>
      </c>
      <c r="B44" s="5">
        <v>23</v>
      </c>
      <c r="C44" s="7">
        <v>883608.77664604969</v>
      </c>
      <c r="D44" s="6">
        <f t="shared" si="7"/>
        <v>10199012</v>
      </c>
      <c r="E44" s="7" t="s">
        <v>359</v>
      </c>
      <c r="F44" s="6">
        <v>9315403.2233539503</v>
      </c>
      <c r="G44" t="str">
        <f t="shared" si="3"/>
        <v>C2FEN0700023</v>
      </c>
      <c r="H44" s="7">
        <f t="shared" si="8"/>
        <v>885202.8285672497</v>
      </c>
      <c r="I44" s="6">
        <f>_xlfn.IFNA(_xlfn.XLOOKUP(G44,data!$F:$F,data!I:I),'Ch2'!D44)</f>
        <v>10200606.0519212</v>
      </c>
      <c r="J44" s="6" t="str">
        <f>_xlfn.IFNA(_xlfn.XLOOKUP(G44,data!$F:$F,data!B:B),'Ch2'!E44)</f>
        <v>GravityX, MoM</v>
      </c>
      <c r="K44" s="29">
        <f t="shared" si="6"/>
        <v>883608.77664604969</v>
      </c>
      <c r="L44" s="29"/>
      <c r="M44" s="29" t="str">
        <f t="shared" si="4"/>
        <v>GravityX Div. 2</v>
      </c>
      <c r="N44" s="111">
        <f t="shared" si="2"/>
        <v>1.8040245449468806E-3</v>
      </c>
      <c r="O44" s="29">
        <f t="shared" si="5"/>
        <v>883608.77664604969</v>
      </c>
      <c r="P44" s="7">
        <v>10199012</v>
      </c>
      <c r="Q44" s="7" t="s">
        <v>359</v>
      </c>
      <c r="R44" s="35">
        <f>'Ch2 best data'!CR44 + 'Ch2 best data'!CS44 + 'Ch2 best data'!CU44 + 'Ch2 best data'!CV44</f>
        <v>0</v>
      </c>
      <c r="S44" s="54">
        <f>_xlfn.IFNA(_xlfn.XLOOKUP($A44&amp;$B44,data!$F:$F,data!CH:CH),-1) + _xlfn.IFNA(_xlfn.XLOOKUP($A44&amp;$B44,data!$F:$F,data!CI:CI),-1) + _xlfn.IFNA(_xlfn.XLOOKUP($A44&amp;$B44,data!$F:$F,data!CK:CK),-1) + _xlfn.IFNA(_xlfn.XLOOKUP($A44&amp;$B44,data!$F:$F,data!CL:CL),-1)</f>
        <v>0</v>
      </c>
    </row>
    <row r="45" spans="1:19" x14ac:dyDescent="0.2">
      <c r="A45" s="5" t="s">
        <v>355</v>
      </c>
      <c r="B45" s="5">
        <v>41</v>
      </c>
      <c r="C45" s="7">
        <v>1052345.92198167</v>
      </c>
      <c r="D45" s="6">
        <f t="shared" si="7"/>
        <v>10219398</v>
      </c>
      <c r="E45" s="7" t="s">
        <v>344</v>
      </c>
      <c r="F45" s="6">
        <v>9167052.07801833</v>
      </c>
      <c r="G45" t="str">
        <f t="shared" si="3"/>
        <v>C2FEN0700041</v>
      </c>
      <c r="H45" s="7">
        <f t="shared" si="8"/>
        <v>1054018.3199347705</v>
      </c>
      <c r="I45" s="6">
        <f>_xlfn.IFNA(_xlfn.XLOOKUP(G45,data!$F:$F,data!I:I),'Ch2'!D45)</f>
        <v>10221070.397953101</v>
      </c>
      <c r="J45" s="6" t="str">
        <f>_xlfn.IFNA(_xlfn.XLOOKUP(G45,data!$F:$F,data!B:B),'Ch2'!E45)</f>
        <v>GravityX, MoM</v>
      </c>
      <c r="K45" s="29">
        <f t="shared" si="6"/>
        <v>1052345.92198167</v>
      </c>
      <c r="L45" s="29"/>
      <c r="M45" s="29" t="str">
        <f t="shared" si="4"/>
        <v>GravityX Div. 1-4</v>
      </c>
      <c r="N45" s="111">
        <f t="shared" si="2"/>
        <v>1.5892093257237061E-3</v>
      </c>
      <c r="O45" s="29">
        <f t="shared" si="5"/>
        <v>1052345.92198167</v>
      </c>
      <c r="P45" s="7">
        <v>10219398</v>
      </c>
      <c r="Q45" s="7" t="s">
        <v>344</v>
      </c>
      <c r="R45" s="35">
        <f>'Ch2 best data'!CR45 + 'Ch2 best data'!CS45 + 'Ch2 best data'!CU45 + 'Ch2 best data'!CV45</f>
        <v>0</v>
      </c>
      <c r="S45" s="54">
        <f>_xlfn.IFNA(_xlfn.XLOOKUP($A45&amp;$B45,data!$F:$F,data!CH:CH),-1) + _xlfn.IFNA(_xlfn.XLOOKUP($A45&amp;$B45,data!$F:$F,data!CI:CI),-1) + _xlfn.IFNA(_xlfn.XLOOKUP($A45&amp;$B45,data!$F:$F,data!CK:CK),-1) + _xlfn.IFNA(_xlfn.XLOOKUP($A45&amp;$B45,data!$F:$F,data!CL:CL),-1)</f>
        <v>0</v>
      </c>
    </row>
    <row r="46" spans="1:19" x14ac:dyDescent="0.2">
      <c r="A46" s="5" t="s">
        <v>360</v>
      </c>
      <c r="B46" s="5">
        <v>3</v>
      </c>
      <c r="C46" s="7">
        <v>1593859.561549399</v>
      </c>
      <c r="D46" s="6">
        <f t="shared" si="7"/>
        <v>22615861</v>
      </c>
      <c r="E46" s="7" t="s">
        <v>344</v>
      </c>
      <c r="F46" s="6">
        <v>21022001.438450601</v>
      </c>
      <c r="G46" t="str">
        <f t="shared" si="3"/>
        <v>C2FEN083003</v>
      </c>
      <c r="H46" s="7">
        <f t="shared" si="8"/>
        <v>1604769.0562740006</v>
      </c>
      <c r="I46" s="6">
        <f>_xlfn.IFNA(_xlfn.XLOOKUP(G46,data!$F:$F,data!I:I),'Ch2'!D46)</f>
        <v>22626770.494724602</v>
      </c>
      <c r="J46" s="6" t="str">
        <f>_xlfn.IFNA(_xlfn.XLOOKUP(G46,data!$F:$F,data!B:B),'Ch2'!E46)</f>
        <v>GravityX, MoM</v>
      </c>
      <c r="K46" s="7">
        <v>1604727.8856539987</v>
      </c>
      <c r="L46" s="7"/>
      <c r="M46" s="6" t="s">
        <v>547</v>
      </c>
      <c r="N46" s="111">
        <f t="shared" si="2"/>
        <v>2.5655826367820822E-5</v>
      </c>
      <c r="O46" s="29">
        <f t="shared" si="5"/>
        <v>1600668.5318081975</v>
      </c>
      <c r="P46" s="7">
        <v>22622669.970258798</v>
      </c>
      <c r="Q46" s="7" t="s">
        <v>344</v>
      </c>
      <c r="R46" s="35">
        <f>'Ch2 best data'!CR46 + 'Ch2 best data'!CS46 + 'Ch2 best data'!CU46 + 'Ch2 best data'!CV46</f>
        <v>0</v>
      </c>
      <c r="S46" s="54">
        <f>_xlfn.IFNA(_xlfn.XLOOKUP($A46&amp;$B46,data!$F:$F,data!CH:CH),-1) + _xlfn.IFNA(_xlfn.XLOOKUP($A46&amp;$B46,data!$F:$F,data!CI:CI),-1) + _xlfn.IFNA(_xlfn.XLOOKUP($A46&amp;$B46,data!$F:$F,data!CK:CK),-1) + _xlfn.IFNA(_xlfn.XLOOKUP($A46&amp;$B46,data!$F:$F,data!CL:CL),-1)</f>
        <v>0</v>
      </c>
    </row>
    <row r="47" spans="1:19" x14ac:dyDescent="0.2">
      <c r="A47" s="5" t="s">
        <v>360</v>
      </c>
      <c r="B47" s="5">
        <v>12</v>
      </c>
      <c r="C47" s="7">
        <v>1692914.3151946999</v>
      </c>
      <c r="D47" s="6">
        <f t="shared" si="7"/>
        <v>11822395</v>
      </c>
      <c r="E47" s="7" t="s">
        <v>344</v>
      </c>
      <c r="F47" s="6">
        <v>10129480.6848053</v>
      </c>
      <c r="G47" t="str">
        <f t="shared" si="3"/>
        <v>C2FEN0830012</v>
      </c>
      <c r="H47" s="7">
        <f t="shared" si="8"/>
        <v>1705054.5212696008</v>
      </c>
      <c r="I47" s="6">
        <f>_xlfn.IFNA(_xlfn.XLOOKUP(G47,data!$F:$F,data!I:I),'Ch2'!D47)</f>
        <v>11834535.206074901</v>
      </c>
      <c r="J47" s="6" t="str">
        <f>_xlfn.IFNA(_xlfn.XLOOKUP(G47,data!$F:$F,data!B:B),'Ch2'!E47)</f>
        <v>GravityX, MoM</v>
      </c>
      <c r="K47" s="7">
        <v>1703961.3151946999</v>
      </c>
      <c r="L47" s="7"/>
      <c r="M47" s="6" t="s">
        <v>547</v>
      </c>
      <c r="N47" s="111">
        <f>(K47/O47)-1</f>
        <v>1.3534919903419595E-3</v>
      </c>
      <c r="O47" s="29">
        <f t="shared" si="5"/>
        <v>1701658.1345393006</v>
      </c>
      <c r="P47" s="7">
        <v>11831138.819344601</v>
      </c>
      <c r="Q47" s="7" t="s">
        <v>344</v>
      </c>
      <c r="R47" s="35">
        <f>'Ch2 best data'!CR47 + 'Ch2 best data'!CS47 + 'Ch2 best data'!CU47 + 'Ch2 best data'!CV47</f>
        <v>0</v>
      </c>
      <c r="S47" s="54">
        <f>_xlfn.IFNA(_xlfn.XLOOKUP($A47&amp;$B47,data!$F:$F,data!CH:CH),-1) + _xlfn.IFNA(_xlfn.XLOOKUP($A47&amp;$B47,data!$F:$F,data!CI:CI),-1) + _xlfn.IFNA(_xlfn.XLOOKUP($A47&amp;$B47,data!$F:$F,data!CK:CK),-1) + _xlfn.IFNA(_xlfn.XLOOKUP($A47&amp;$B47,data!$F:$F,data!CL:CL),-1)</f>
        <v>0</v>
      </c>
    </row>
    <row r="48" spans="1:19" x14ac:dyDescent="0.2">
      <c r="A48" s="5" t="s">
        <v>360</v>
      </c>
      <c r="B48" s="5">
        <v>13</v>
      </c>
      <c r="C48" s="7">
        <v>1606268.4081890993</v>
      </c>
      <c r="D48" s="6">
        <f t="shared" si="7"/>
        <v>11905135</v>
      </c>
      <c r="E48" s="7" t="s">
        <v>344</v>
      </c>
      <c r="F48" s="6">
        <v>10298866.591810901</v>
      </c>
      <c r="G48" t="str">
        <f t="shared" si="3"/>
        <v>C2FEN0830013</v>
      </c>
      <c r="H48" s="7">
        <f t="shared" si="8"/>
        <v>1621393.2508766986</v>
      </c>
      <c r="I48" s="6">
        <f>_xlfn.IFNA(_xlfn.XLOOKUP(G48,data!$F:$F,data!I:I),'Ch2'!D48)</f>
        <v>11920259.842687599</v>
      </c>
      <c r="J48" s="6" t="str">
        <f>_xlfn.IFNA(_xlfn.XLOOKUP(G48,data!$F:$F,data!B:B),'Ch2'!E48)</f>
        <v>GravityX, MoM</v>
      </c>
      <c r="K48" s="7">
        <v>1613984.4187270999</v>
      </c>
      <c r="L48" s="7"/>
      <c r="M48" s="6" t="s">
        <v>547</v>
      </c>
      <c r="N48" s="111">
        <f t="shared" ref="N48:N85" si="9">(H48/K48)-1</f>
        <v>4.5903988066018364E-3</v>
      </c>
      <c r="O48" s="29">
        <f t="shared" si="5"/>
        <v>1613984.4187270999</v>
      </c>
      <c r="P48" s="7">
        <v>11912851.010538001</v>
      </c>
      <c r="Q48" s="7" t="s">
        <v>344</v>
      </c>
      <c r="R48" s="35">
        <f>'Ch2 best data'!CR48 + 'Ch2 best data'!CS48 + 'Ch2 best data'!CU48 + 'Ch2 best data'!CV48</f>
        <v>0</v>
      </c>
      <c r="S48" s="54">
        <f>_xlfn.IFNA(_xlfn.XLOOKUP($A48&amp;$B48,data!$F:$F,data!CH:CH),-1) + _xlfn.IFNA(_xlfn.XLOOKUP($A48&amp;$B48,data!$F:$F,data!CI:CI),-1) + _xlfn.IFNA(_xlfn.XLOOKUP($A48&amp;$B48,data!$F:$F,data!CK:CK),-1) + _xlfn.IFNA(_xlfn.XLOOKUP($A48&amp;$B48,data!$F:$F,data!CL:CL),-1)</f>
        <v>0</v>
      </c>
    </row>
    <row r="49" spans="1:19" x14ac:dyDescent="0.2">
      <c r="A49" s="5" t="s">
        <v>360</v>
      </c>
      <c r="B49" s="5">
        <v>22</v>
      </c>
      <c r="C49" s="7">
        <v>1435439.1768779997</v>
      </c>
      <c r="D49" s="6">
        <f t="shared" si="7"/>
        <v>14034251</v>
      </c>
      <c r="E49" s="7" t="s">
        <v>344</v>
      </c>
      <c r="F49" s="6">
        <v>12598811.823122</v>
      </c>
      <c r="G49" t="str">
        <f t="shared" si="3"/>
        <v>C2FEN0830022</v>
      </c>
      <c r="H49" s="7">
        <f t="shared" si="8"/>
        <v>1438940.097297499</v>
      </c>
      <c r="I49" s="6">
        <f>_xlfn.IFNA(_xlfn.XLOOKUP(G49,data!$F:$F,data!I:I),'Ch2'!D49)</f>
        <v>14037751.920419499</v>
      </c>
      <c r="J49" s="6" t="str">
        <f>_xlfn.IFNA(_xlfn.XLOOKUP(G49,data!$F:$F,data!B:B),'Ch2'!E49)</f>
        <v>GravityX, MoM</v>
      </c>
      <c r="K49" s="29">
        <f t="shared" si="6"/>
        <v>1438940.097297499</v>
      </c>
      <c r="L49" s="29"/>
      <c r="M49" s="29" t="str">
        <f t="shared" si="4"/>
        <v>GravityX Div. 1-4</v>
      </c>
      <c r="N49" s="111">
        <f t="shared" si="9"/>
        <v>0</v>
      </c>
      <c r="O49" s="29">
        <f t="shared" si="5"/>
        <v>1438940.097297499</v>
      </c>
      <c r="P49" s="7">
        <v>14037751.920419499</v>
      </c>
      <c r="Q49" s="7" t="s">
        <v>344</v>
      </c>
      <c r="R49" s="35">
        <f>'Ch2 best data'!CR49 + 'Ch2 best data'!CS49 + 'Ch2 best data'!CU49 + 'Ch2 best data'!CV49</f>
        <v>0</v>
      </c>
      <c r="S49" s="54">
        <f>_xlfn.IFNA(_xlfn.XLOOKUP($A49&amp;$B49,data!$F:$F,data!CH:CH),-1) + _xlfn.IFNA(_xlfn.XLOOKUP($A49&amp;$B49,data!$F:$F,data!CI:CI),-1) + _xlfn.IFNA(_xlfn.XLOOKUP($A49&amp;$B49,data!$F:$F,data!CK:CK),-1) + _xlfn.IFNA(_xlfn.XLOOKUP($A49&amp;$B49,data!$F:$F,data!CL:CL),-1)</f>
        <v>0</v>
      </c>
    </row>
    <row r="50" spans="1:19" x14ac:dyDescent="0.2">
      <c r="A50" s="5" t="s">
        <v>360</v>
      </c>
      <c r="B50" s="5">
        <v>43</v>
      </c>
      <c r="C50" s="7">
        <v>1594725.2973880004</v>
      </c>
      <c r="D50" s="6">
        <f t="shared" si="7"/>
        <v>12042656</v>
      </c>
      <c r="E50" s="7" t="s">
        <v>344</v>
      </c>
      <c r="F50" s="6">
        <v>10447930.702612</v>
      </c>
      <c r="G50" t="str">
        <f t="shared" si="3"/>
        <v>C2FEN0830043</v>
      </c>
      <c r="H50" s="7">
        <f t="shared" si="8"/>
        <v>1611178.8412529007</v>
      </c>
      <c r="I50" s="6">
        <f>_xlfn.IFNA(_xlfn.XLOOKUP(G50,data!$F:$F,data!I:I),'Ch2'!D50)</f>
        <v>12059109.5438649</v>
      </c>
      <c r="J50" s="6" t="str">
        <f>_xlfn.IFNA(_xlfn.XLOOKUP(G50,data!$F:$F,data!B:B),'Ch2'!E50)</f>
        <v>GravityX, MoM</v>
      </c>
      <c r="K50" s="7">
        <v>1603857.6151372008</v>
      </c>
      <c r="L50" s="7"/>
      <c r="M50" s="6" t="s">
        <v>547</v>
      </c>
      <c r="N50" s="111">
        <f t="shared" si="9"/>
        <v>4.5647606412204667E-3</v>
      </c>
      <c r="O50" s="29">
        <f t="shared" si="5"/>
        <v>1603857.6151372008</v>
      </c>
      <c r="P50" s="7">
        <v>12051788.3177492</v>
      </c>
      <c r="Q50" s="7" t="s">
        <v>344</v>
      </c>
      <c r="R50" s="35">
        <f>'Ch2 best data'!CR50 + 'Ch2 best data'!CS50 + 'Ch2 best data'!CU50 + 'Ch2 best data'!CV50</f>
        <v>0</v>
      </c>
      <c r="S50" s="54">
        <f>_xlfn.IFNA(_xlfn.XLOOKUP($A50&amp;$B50,data!$F:$F,data!CH:CH),-1) + _xlfn.IFNA(_xlfn.XLOOKUP($A50&amp;$B50,data!$F:$F,data!CI:CI),-1) + _xlfn.IFNA(_xlfn.XLOOKUP($A50&amp;$B50,data!$F:$F,data!CK:CK),-1) + _xlfn.IFNA(_xlfn.XLOOKUP($A50&amp;$B50,data!$F:$F,data!CL:CL),-1)</f>
        <v>0</v>
      </c>
    </row>
    <row r="51" spans="1:19" x14ac:dyDescent="0.2">
      <c r="A51" s="5" t="s">
        <v>360</v>
      </c>
      <c r="B51" s="5">
        <v>52</v>
      </c>
      <c r="C51" s="7">
        <v>1430904.7721023001</v>
      </c>
      <c r="D51" s="6">
        <f t="shared" si="7"/>
        <v>13793147</v>
      </c>
      <c r="E51" s="7" t="s">
        <v>344</v>
      </c>
      <c r="F51" s="6">
        <v>12362242.2278977</v>
      </c>
      <c r="G51" t="str">
        <f t="shared" si="3"/>
        <v>C2FEN0830052</v>
      </c>
      <c r="H51" s="7">
        <f t="shared" si="8"/>
        <v>1436445.3213973008</v>
      </c>
      <c r="I51" s="6">
        <f>_xlfn.IFNA(_xlfn.XLOOKUP(G51,data!$F:$F,data!I:I),'Ch2'!D51)</f>
        <v>13798687.549295001</v>
      </c>
      <c r="J51" s="6" t="str">
        <f>_xlfn.IFNA(_xlfn.XLOOKUP(G51,data!$F:$F,data!B:B),'Ch2'!E51)</f>
        <v>GravityX, MoM</v>
      </c>
      <c r="K51" s="29">
        <f t="shared" si="6"/>
        <v>1436445.3213973008</v>
      </c>
      <c r="L51" s="29"/>
      <c r="M51" s="29" t="str">
        <f t="shared" si="4"/>
        <v>GravityX Div. 1-4</v>
      </c>
      <c r="N51" s="111">
        <f t="shared" si="9"/>
        <v>0</v>
      </c>
      <c r="O51" s="29">
        <f t="shared" si="5"/>
        <v>1436445.3213973008</v>
      </c>
      <c r="P51" s="7">
        <v>13798687.549295001</v>
      </c>
      <c r="Q51" s="7" t="s">
        <v>344</v>
      </c>
      <c r="R51" s="35">
        <f>'Ch2 best data'!CR51 + 'Ch2 best data'!CS51 + 'Ch2 best data'!CU51 + 'Ch2 best data'!CV51</f>
        <v>0</v>
      </c>
      <c r="S51" s="54">
        <f>_xlfn.IFNA(_xlfn.XLOOKUP($A51&amp;$B51,data!$F:$F,data!CH:CH),-1) + _xlfn.IFNA(_xlfn.XLOOKUP($A51&amp;$B51,data!$F:$F,data!CI:CI),-1) + _xlfn.IFNA(_xlfn.XLOOKUP($A51&amp;$B51,data!$F:$F,data!CK:CK),-1) + _xlfn.IFNA(_xlfn.XLOOKUP($A51&amp;$B51,data!$F:$F,data!CL:CL),-1)</f>
        <v>0</v>
      </c>
    </row>
    <row r="52" spans="1:19" x14ac:dyDescent="0.2">
      <c r="A52" s="5" t="s">
        <v>360</v>
      </c>
      <c r="B52" s="5">
        <v>166</v>
      </c>
      <c r="C52" s="7">
        <v>1451131.7201696001</v>
      </c>
      <c r="D52" s="6">
        <f t="shared" si="7"/>
        <v>14004371</v>
      </c>
      <c r="E52" s="7" t="s">
        <v>344</v>
      </c>
      <c r="F52" s="6">
        <v>12553239.2798304</v>
      </c>
      <c r="G52" t="str">
        <f t="shared" si="3"/>
        <v>C2FEN08300166</v>
      </c>
      <c r="H52" s="7">
        <f t="shared" si="8"/>
        <v>1464646.5357546005</v>
      </c>
      <c r="I52" s="6">
        <f>_xlfn.IFNA(_xlfn.XLOOKUP(G52,data!$F:$F,data!I:I),'Ch2'!D52)</f>
        <v>14017885.815585</v>
      </c>
      <c r="J52" s="6" t="str">
        <f>_xlfn.IFNA(_xlfn.XLOOKUP(G52,data!$F:$F,data!B:B),'Ch2'!E52)</f>
        <v>GravityX, MoM</v>
      </c>
      <c r="K52" s="7">
        <v>1460683.2379199993</v>
      </c>
      <c r="L52" s="7"/>
      <c r="M52" s="6" t="s">
        <v>547</v>
      </c>
      <c r="N52" s="111">
        <f t="shared" si="9"/>
        <v>2.7133178034171035E-3</v>
      </c>
      <c r="O52" s="29">
        <f t="shared" si="5"/>
        <v>1460683.2379199993</v>
      </c>
      <c r="P52" s="7">
        <v>14013922.517750399</v>
      </c>
      <c r="Q52" s="7" t="s">
        <v>344</v>
      </c>
      <c r="R52" s="35">
        <f>'Ch2 best data'!CR52 + 'Ch2 best data'!CS52 + 'Ch2 best data'!CU52 + 'Ch2 best data'!CV52</f>
        <v>0</v>
      </c>
      <c r="S52" s="54">
        <f>_xlfn.IFNA(_xlfn.XLOOKUP($A52&amp;$B52,data!$F:$F,data!CH:CH),-1) + _xlfn.IFNA(_xlfn.XLOOKUP($A52&amp;$B52,data!$F:$F,data!CI:CI),-1) + _xlfn.IFNA(_xlfn.XLOOKUP($A52&amp;$B52,data!$F:$F,data!CK:CK),-1) + _xlfn.IFNA(_xlfn.XLOOKUP($A52&amp;$B52,data!$F:$F,data!CL:CL),-1)</f>
        <v>0</v>
      </c>
    </row>
    <row r="53" spans="1:19" x14ac:dyDescent="0.2">
      <c r="A53" s="5" t="s">
        <v>361</v>
      </c>
      <c r="B53" s="5">
        <v>2</v>
      </c>
      <c r="C53" s="7">
        <v>198802.42581592899</v>
      </c>
      <c r="D53" s="6">
        <f t="shared" si="7"/>
        <v>403096</v>
      </c>
      <c r="E53" s="7" t="s">
        <v>352</v>
      </c>
      <c r="F53" s="6">
        <v>204293.57418407101</v>
      </c>
      <c r="G53" t="str">
        <f t="shared" si="3"/>
        <v>C2FEN087182</v>
      </c>
      <c r="H53" s="7">
        <f t="shared" si="8"/>
        <v>199076.08552056298</v>
      </c>
      <c r="I53" s="6">
        <f>_xlfn.IFNA(_xlfn.XLOOKUP(G53,data!$F:$F,data!I:I),'Ch2'!D53)</f>
        <v>403369.65970463399</v>
      </c>
      <c r="J53" s="6" t="str">
        <f>_xlfn.IFNA(_xlfn.XLOOKUP(G53,data!$F:$F,data!B:B),'Ch2'!E53)</f>
        <v>GravityX, MoM</v>
      </c>
      <c r="K53" s="29">
        <f t="shared" si="6"/>
        <v>198802.42581592899</v>
      </c>
      <c r="L53" s="29"/>
      <c r="M53" s="29" t="str">
        <f t="shared" si="4"/>
        <v>NU_Columbia_Artelys Div. 4</v>
      </c>
      <c r="N53" s="111">
        <f t="shared" si="9"/>
        <v>1.3765410734343231E-3</v>
      </c>
      <c r="O53" s="29">
        <f t="shared" si="5"/>
        <v>198802.42581592899</v>
      </c>
      <c r="P53" s="7">
        <v>403096</v>
      </c>
      <c r="Q53" s="7" t="s">
        <v>352</v>
      </c>
      <c r="R53" s="35">
        <f>'Ch2 best data'!CR53 + 'Ch2 best data'!CS53 + 'Ch2 best data'!CU53 + 'Ch2 best data'!CV53</f>
        <v>548</v>
      </c>
      <c r="S53" s="54">
        <f>_xlfn.IFNA(_xlfn.XLOOKUP($A53&amp;$B53,data!$F:$F,data!CH:CH),-1) + _xlfn.IFNA(_xlfn.XLOOKUP($A53&amp;$B53,data!$F:$F,data!CI:CI),-1) + _xlfn.IFNA(_xlfn.XLOOKUP($A53&amp;$B53,data!$F:$F,data!CK:CK),-1) + _xlfn.IFNA(_xlfn.XLOOKUP($A53&amp;$B53,data!$F:$F,data!CL:CL),-1)</f>
        <v>26255</v>
      </c>
    </row>
    <row r="54" spans="1:19" x14ac:dyDescent="0.2">
      <c r="A54" s="5" t="s">
        <v>361</v>
      </c>
      <c r="B54" s="5">
        <v>6</v>
      </c>
      <c r="C54" s="7">
        <v>211869.96685603901</v>
      </c>
      <c r="D54" s="6">
        <f t="shared" si="7"/>
        <v>354815.00000000105</v>
      </c>
      <c r="E54" s="7" t="s">
        <v>352</v>
      </c>
      <c r="F54" s="6">
        <v>142945.03314396201</v>
      </c>
      <c r="G54" t="str">
        <f t="shared" si="3"/>
        <v>C2FEN087186</v>
      </c>
      <c r="H54" s="7">
        <f t="shared" si="8"/>
        <v>212765.91089952501</v>
      </c>
      <c r="I54" s="6">
        <f>_xlfn.IFNA(_xlfn.XLOOKUP(G54,data!$F:$F,data!I:I),'Ch2'!D54)</f>
        <v>355710.94404348702</v>
      </c>
      <c r="J54" s="6" t="str">
        <f>_xlfn.IFNA(_xlfn.XLOOKUP(G54,data!$F:$F,data!B:B),'Ch2'!E54)</f>
        <v>GravityX, MoM</v>
      </c>
      <c r="K54" s="29">
        <f t="shared" si="6"/>
        <v>211869.96685603904</v>
      </c>
      <c r="L54" s="29"/>
      <c r="M54" s="29" t="str">
        <f t="shared" si="4"/>
        <v>NU_Columbia_Artelys Div. 4</v>
      </c>
      <c r="N54" s="111">
        <f t="shared" si="9"/>
        <v>4.2287449079310147E-3</v>
      </c>
      <c r="O54" s="29">
        <f t="shared" si="5"/>
        <v>211869.96685603904</v>
      </c>
      <c r="P54" s="7">
        <v>354815.00000000105</v>
      </c>
      <c r="Q54" s="7" t="s">
        <v>352</v>
      </c>
      <c r="R54" s="35">
        <f>'Ch2 best data'!CR54 + 'Ch2 best data'!CS54 + 'Ch2 best data'!CU54 + 'Ch2 best data'!CV54</f>
        <v>1827</v>
      </c>
      <c r="S54" s="54">
        <f>_xlfn.IFNA(_xlfn.XLOOKUP($A54&amp;$B54,data!$F:$F,data!CH:CH),-1) + _xlfn.IFNA(_xlfn.XLOOKUP($A54&amp;$B54,data!$F:$F,data!CI:CI),-1) + _xlfn.IFNA(_xlfn.XLOOKUP($A54&amp;$B54,data!$F:$F,data!CK:CK),-1) + _xlfn.IFNA(_xlfn.XLOOKUP($A54&amp;$B54,data!$F:$F,data!CL:CL),-1)</f>
        <v>21487</v>
      </c>
    </row>
    <row r="55" spans="1:19" x14ac:dyDescent="0.2">
      <c r="A55" s="5" t="s">
        <v>361</v>
      </c>
      <c r="B55" s="5">
        <v>10</v>
      </c>
      <c r="C55" s="7">
        <v>199946.38210375299</v>
      </c>
      <c r="D55" s="6">
        <f t="shared" si="7"/>
        <v>470538</v>
      </c>
      <c r="E55" s="7" t="s">
        <v>356</v>
      </c>
      <c r="F55" s="6">
        <v>270591.61789624701</v>
      </c>
      <c r="G55" t="str">
        <f t="shared" si="3"/>
        <v>C2FEN0871810</v>
      </c>
      <c r="H55" s="7">
        <f t="shared" si="8"/>
        <v>199947.16908949701</v>
      </c>
      <c r="I55" s="6">
        <f>_xlfn.IFNA(_xlfn.XLOOKUP(G55,data!$F:$F,data!I:I),'Ch2'!D55)</f>
        <v>470538.78698574402</v>
      </c>
      <c r="J55" s="6" t="str">
        <f>_xlfn.IFNA(_xlfn.XLOOKUP(G55,data!$F:$F,data!B:B),'Ch2'!E55)</f>
        <v>GravityX, MoM</v>
      </c>
      <c r="K55" s="29">
        <f t="shared" si="6"/>
        <v>199946.38210375299</v>
      </c>
      <c r="L55" s="29"/>
      <c r="M55" s="29" t="str">
        <f t="shared" si="4"/>
        <v>GravityX Div. 2,4</v>
      </c>
      <c r="N55" s="111">
        <f t="shared" si="9"/>
        <v>3.9359839159036625E-6</v>
      </c>
      <c r="O55" s="29">
        <f t="shared" si="5"/>
        <v>199946.38210375299</v>
      </c>
      <c r="P55" s="7">
        <v>470538</v>
      </c>
      <c r="Q55" s="7" t="s">
        <v>356</v>
      </c>
      <c r="R55" s="35">
        <f>'Ch2 best data'!CR55 + 'Ch2 best data'!CS55 + 'Ch2 best data'!CU55 + 'Ch2 best data'!CV55</f>
        <v>0</v>
      </c>
      <c r="S55" s="54">
        <f>_xlfn.IFNA(_xlfn.XLOOKUP($A55&amp;$B55,data!$F:$F,data!CH:CH),-1) + _xlfn.IFNA(_xlfn.XLOOKUP($A55&amp;$B55,data!$F:$F,data!CI:CI),-1) + _xlfn.IFNA(_xlfn.XLOOKUP($A55&amp;$B55,data!$F:$F,data!CK:CK),-1) + _xlfn.IFNA(_xlfn.XLOOKUP($A55&amp;$B55,data!$F:$F,data!CL:CL),-1)</f>
        <v>0</v>
      </c>
    </row>
    <row r="56" spans="1:19" x14ac:dyDescent="0.2">
      <c r="A56" s="5" t="s">
        <v>361</v>
      </c>
      <c r="B56" s="5">
        <v>11</v>
      </c>
      <c r="C56" s="7">
        <v>194559.45044658898</v>
      </c>
      <c r="D56" s="6">
        <f t="shared" si="7"/>
        <v>576391</v>
      </c>
      <c r="E56" s="7" t="s">
        <v>354</v>
      </c>
      <c r="F56" s="6">
        <v>381831.54955341102</v>
      </c>
      <c r="G56" t="str">
        <f t="shared" si="3"/>
        <v>C2FEN0871811</v>
      </c>
      <c r="H56" s="7">
        <f t="shared" si="8"/>
        <v>194593.792482558</v>
      </c>
      <c r="I56" s="6">
        <f>_xlfn.IFNA(_xlfn.XLOOKUP(G56,data!$F:$F,data!I:I),'Ch2'!D56)</f>
        <v>576425.34203596902</v>
      </c>
      <c r="J56" s="6" t="str">
        <f>_xlfn.IFNA(_xlfn.XLOOKUP(G56,data!$F:$F,data!B:B),'Ch2'!E56)</f>
        <v>GravityX, MoM</v>
      </c>
      <c r="K56" s="29">
        <f t="shared" si="6"/>
        <v>194559.45044658898</v>
      </c>
      <c r="L56" s="29"/>
      <c r="M56" s="29" t="str">
        <f t="shared" si="4"/>
        <v>GO-SNIP Div. 2,4</v>
      </c>
      <c r="N56" s="111">
        <f t="shared" si="9"/>
        <v>1.7651178542177348E-4</v>
      </c>
      <c r="O56" s="29">
        <f t="shared" si="5"/>
        <v>194559.45044658898</v>
      </c>
      <c r="P56" s="7">
        <v>576391</v>
      </c>
      <c r="Q56" s="7" t="s">
        <v>354</v>
      </c>
      <c r="R56" s="35">
        <f>'Ch2 best data'!CR56 + 'Ch2 best data'!CS56 + 'Ch2 best data'!CU56 + 'Ch2 best data'!CV56</f>
        <v>0</v>
      </c>
      <c r="S56" s="54">
        <f>_xlfn.IFNA(_xlfn.XLOOKUP($A56&amp;$B56,data!$F:$F,data!CH:CH),-1) + _xlfn.IFNA(_xlfn.XLOOKUP($A56&amp;$B56,data!$F:$F,data!CI:CI),-1) + _xlfn.IFNA(_xlfn.XLOOKUP($A56&amp;$B56,data!$F:$F,data!CK:CK),-1) + _xlfn.IFNA(_xlfn.XLOOKUP($A56&amp;$B56,data!$F:$F,data!CL:CL),-1)</f>
        <v>0</v>
      </c>
    </row>
    <row r="57" spans="1:19" x14ac:dyDescent="0.2">
      <c r="A57" s="5" t="s">
        <v>361</v>
      </c>
      <c r="B57" s="5">
        <v>20</v>
      </c>
      <c r="C57" s="7">
        <v>200284.97739858</v>
      </c>
      <c r="D57" s="6">
        <f t="shared" si="7"/>
        <v>663751</v>
      </c>
      <c r="E57" s="7" t="s">
        <v>356</v>
      </c>
      <c r="F57" s="6">
        <v>463466.02260142</v>
      </c>
      <c r="G57" t="str">
        <f t="shared" si="3"/>
        <v>C2FEN0871820</v>
      </c>
      <c r="H57" s="7">
        <f t="shared" si="8"/>
        <v>200300.26364781399</v>
      </c>
      <c r="I57" s="6">
        <f>_xlfn.IFNA(_xlfn.XLOOKUP(G57,data!$F:$F,data!I:I),'Ch2'!D57)</f>
        <v>663766.28624923399</v>
      </c>
      <c r="J57" s="6" t="str">
        <f>_xlfn.IFNA(_xlfn.XLOOKUP(G57,data!$F:$F,data!B:B),'Ch2'!E57)</f>
        <v>GravityX, MoM</v>
      </c>
      <c r="K57" s="29">
        <f t="shared" si="6"/>
        <v>200284.97739858</v>
      </c>
      <c r="L57" s="29"/>
      <c r="M57" s="29" t="str">
        <f t="shared" si="4"/>
        <v>GravityX Div. 2,4</v>
      </c>
      <c r="N57" s="111">
        <f t="shared" si="9"/>
        <v>7.6322495239145027E-5</v>
      </c>
      <c r="O57" s="29">
        <f t="shared" si="5"/>
        <v>200284.97739858</v>
      </c>
      <c r="P57" s="7">
        <v>663751</v>
      </c>
      <c r="Q57" s="7" t="s">
        <v>356</v>
      </c>
      <c r="R57" s="35">
        <f>'Ch2 best data'!CR57 + 'Ch2 best data'!CS57 + 'Ch2 best data'!CU57 + 'Ch2 best data'!CV57</f>
        <v>0</v>
      </c>
      <c r="S57" s="54">
        <f>_xlfn.IFNA(_xlfn.XLOOKUP($A57&amp;$B57,data!$F:$F,data!CH:CH),-1) + _xlfn.IFNA(_xlfn.XLOOKUP($A57&amp;$B57,data!$F:$F,data!CI:CI),-1) + _xlfn.IFNA(_xlfn.XLOOKUP($A57&amp;$B57,data!$F:$F,data!CK:CK),-1) + _xlfn.IFNA(_xlfn.XLOOKUP($A57&amp;$B57,data!$F:$F,data!CL:CL),-1)</f>
        <v>0</v>
      </c>
    </row>
    <row r="58" spans="1:19" x14ac:dyDescent="0.2">
      <c r="A58" s="5" t="s">
        <v>362</v>
      </c>
      <c r="B58" s="5">
        <v>4</v>
      </c>
      <c r="C58" s="7">
        <v>297606.15555430599</v>
      </c>
      <c r="D58" s="6">
        <f t="shared" si="7"/>
        <v>669733</v>
      </c>
      <c r="E58" s="7" t="s">
        <v>357</v>
      </c>
      <c r="F58" s="6">
        <v>372126.84444569401</v>
      </c>
      <c r="G58" t="str">
        <f t="shared" si="3"/>
        <v>C2FEN104804</v>
      </c>
      <c r="H58" s="7">
        <f t="shared" si="8"/>
        <v>297981.23300706805</v>
      </c>
      <c r="I58" s="6">
        <f>_xlfn.IFNA(_xlfn.XLOOKUP(G58,data!$F:$F,data!I:I),'Ch2'!D58)</f>
        <v>670108.07745276205</v>
      </c>
      <c r="J58" s="6" t="str">
        <f>_xlfn.IFNA(_xlfn.XLOOKUP(G58,data!$F:$F,data!B:B),'Ch2'!E58)</f>
        <v>GravityX, MoM</v>
      </c>
      <c r="K58" s="29">
        <f t="shared" si="6"/>
        <v>297981.23300706805</v>
      </c>
      <c r="L58" s="29"/>
      <c r="M58" s="29" t="str">
        <f t="shared" si="4"/>
        <v>GravityX Div. 1</v>
      </c>
      <c r="N58" s="111">
        <f t="shared" si="9"/>
        <v>0</v>
      </c>
      <c r="O58" s="29">
        <f t="shared" si="5"/>
        <v>297981.23300706805</v>
      </c>
      <c r="P58" s="7">
        <v>670108.07745276205</v>
      </c>
      <c r="Q58" s="7" t="s">
        <v>357</v>
      </c>
      <c r="R58" s="35">
        <f>'Ch2 best data'!CR58 + 'Ch2 best data'!CS58 + 'Ch2 best data'!CU58 + 'Ch2 best data'!CV58</f>
        <v>0</v>
      </c>
      <c r="S58" s="54">
        <f>_xlfn.IFNA(_xlfn.XLOOKUP($A58&amp;$B58,data!$F:$F,data!CH:CH),-1) + _xlfn.IFNA(_xlfn.XLOOKUP($A58&amp;$B58,data!$F:$F,data!CI:CI),-1) + _xlfn.IFNA(_xlfn.XLOOKUP($A58&amp;$B58,data!$F:$F,data!CK:CK),-1) + _xlfn.IFNA(_xlfn.XLOOKUP($A58&amp;$B58,data!$F:$F,data!CL:CL),-1)</f>
        <v>0</v>
      </c>
    </row>
    <row r="59" spans="1:19" x14ac:dyDescent="0.2">
      <c r="A59" s="5" t="s">
        <v>362</v>
      </c>
      <c r="B59" s="5">
        <v>7</v>
      </c>
      <c r="C59" s="7">
        <v>287361.127346266</v>
      </c>
      <c r="D59" s="6">
        <f t="shared" si="7"/>
        <v>631845.99999999907</v>
      </c>
      <c r="E59" s="7" t="s">
        <v>356</v>
      </c>
      <c r="F59" s="6">
        <v>344484.87265373301</v>
      </c>
      <c r="G59" t="str">
        <f t="shared" si="3"/>
        <v>C2FEN104807</v>
      </c>
      <c r="H59" s="7">
        <f t="shared" si="8"/>
        <v>287434.45834978099</v>
      </c>
      <c r="I59" s="6">
        <f>_xlfn.IFNA(_xlfn.XLOOKUP(G59,data!$F:$F,data!I:I),'Ch2'!D59)</f>
        <v>631919.331003514</v>
      </c>
      <c r="J59" s="6" t="str">
        <f>_xlfn.IFNA(_xlfn.XLOOKUP(G59,data!$F:$F,data!B:B),'Ch2'!E59)</f>
        <v>GravityX, MoM</v>
      </c>
      <c r="K59" s="29">
        <f t="shared" si="6"/>
        <v>287361.12734626606</v>
      </c>
      <c r="L59" s="29"/>
      <c r="M59" s="29" t="str">
        <f t="shared" si="4"/>
        <v>GravityX Div. 2,4</v>
      </c>
      <c r="N59" s="111">
        <f t="shared" si="9"/>
        <v>2.5518762468723644E-4</v>
      </c>
      <c r="O59" s="29">
        <f t="shared" si="5"/>
        <v>287361.12734626606</v>
      </c>
      <c r="P59" s="7">
        <v>631845.99999999907</v>
      </c>
      <c r="Q59" s="7" t="s">
        <v>356</v>
      </c>
      <c r="R59" s="35">
        <f>'Ch2 best data'!CR59 + 'Ch2 best data'!CS59 + 'Ch2 best data'!CU59 + 'Ch2 best data'!CV59</f>
        <v>0</v>
      </c>
      <c r="S59" s="54">
        <f>_xlfn.IFNA(_xlfn.XLOOKUP($A59&amp;$B59,data!$F:$F,data!CH:CH),-1) + _xlfn.IFNA(_xlfn.XLOOKUP($A59&amp;$B59,data!$F:$F,data!CI:CI),-1) + _xlfn.IFNA(_xlfn.XLOOKUP($A59&amp;$B59,data!$F:$F,data!CK:CK),-1) + _xlfn.IFNA(_xlfn.XLOOKUP($A59&amp;$B59,data!$F:$F,data!CL:CL),-1)</f>
        <v>0</v>
      </c>
    </row>
    <row r="60" spans="1:19" x14ac:dyDescent="0.2">
      <c r="A60" s="5" t="s">
        <v>362</v>
      </c>
      <c r="B60" s="5">
        <v>8</v>
      </c>
      <c r="C60" s="7">
        <v>297314.82711979502</v>
      </c>
      <c r="D60" s="6">
        <f t="shared" si="7"/>
        <v>743713</v>
      </c>
      <c r="E60" s="7" t="s">
        <v>356</v>
      </c>
      <c r="F60" s="6">
        <v>446398.17288020498</v>
      </c>
      <c r="G60" t="str">
        <f t="shared" si="3"/>
        <v>C2FEN104808</v>
      </c>
      <c r="H60" s="7">
        <f t="shared" si="8"/>
        <v>297498.08171828708</v>
      </c>
      <c r="I60" s="6">
        <f>_xlfn.IFNA(_xlfn.XLOOKUP(G60,data!$F:$F,data!I:I),'Ch2'!D60)</f>
        <v>743896.25459849206</v>
      </c>
      <c r="J60" s="6" t="str">
        <f>_xlfn.IFNA(_xlfn.XLOOKUP(G60,data!$F:$F,data!B:B),'Ch2'!E60)</f>
        <v>GravityX, MoM</v>
      </c>
      <c r="K60" s="29">
        <f t="shared" si="6"/>
        <v>297314.82711979502</v>
      </c>
      <c r="L60" s="29"/>
      <c r="M60" s="29" t="str">
        <f t="shared" si="4"/>
        <v>GravityX Div. 2,4</v>
      </c>
      <c r="N60" s="111">
        <f t="shared" si="9"/>
        <v>6.1636548794874457E-4</v>
      </c>
      <c r="O60" s="29">
        <f t="shared" si="5"/>
        <v>297314.82711979502</v>
      </c>
      <c r="P60" s="7">
        <v>743713</v>
      </c>
      <c r="Q60" s="7" t="s">
        <v>356</v>
      </c>
      <c r="R60" s="35">
        <f>'Ch2 best data'!CR60 + 'Ch2 best data'!CS60 + 'Ch2 best data'!CU60 + 'Ch2 best data'!CV60</f>
        <v>0</v>
      </c>
      <c r="S60" s="54">
        <f>_xlfn.IFNA(_xlfn.XLOOKUP($A60&amp;$B60,data!$F:$F,data!CH:CH),-1) + _xlfn.IFNA(_xlfn.XLOOKUP($A60&amp;$B60,data!$F:$F,data!CI:CI),-1) + _xlfn.IFNA(_xlfn.XLOOKUP($A60&amp;$B60,data!$F:$F,data!CK:CK),-1) + _xlfn.IFNA(_xlfn.XLOOKUP($A60&amp;$B60,data!$F:$F,data!CL:CL),-1)</f>
        <v>0</v>
      </c>
    </row>
    <row r="61" spans="1:19" x14ac:dyDescent="0.2">
      <c r="A61" s="5" t="s">
        <v>362</v>
      </c>
      <c r="B61" s="5">
        <v>9</v>
      </c>
      <c r="C61" s="7">
        <v>277498.37434067501</v>
      </c>
      <c r="D61" s="6">
        <f t="shared" si="7"/>
        <v>457563</v>
      </c>
      <c r="E61" s="7" t="s">
        <v>356</v>
      </c>
      <c r="F61" s="6">
        <v>180064.62565932499</v>
      </c>
      <c r="G61" t="str">
        <f t="shared" si="3"/>
        <v>C2FEN104809</v>
      </c>
      <c r="H61" s="7">
        <f t="shared" si="8"/>
        <v>277549.59016411402</v>
      </c>
      <c r="I61" s="6">
        <f>_xlfn.IFNA(_xlfn.XLOOKUP(G61,data!$F:$F,data!I:I),'Ch2'!D61)</f>
        <v>457614.21582343901</v>
      </c>
      <c r="J61" s="6" t="str">
        <f>_xlfn.IFNA(_xlfn.XLOOKUP(G61,data!$F:$F,data!B:B),'Ch2'!E61)</f>
        <v>GravityX, MoM</v>
      </c>
      <c r="K61" s="29">
        <f t="shared" si="6"/>
        <v>277498.37434067501</v>
      </c>
      <c r="L61" s="29"/>
      <c r="M61" s="29" t="str">
        <f t="shared" si="4"/>
        <v>GravityX Div. 2,4</v>
      </c>
      <c r="N61" s="111">
        <f t="shared" si="9"/>
        <v>1.8456260711685601E-4</v>
      </c>
      <c r="O61" s="29">
        <f t="shared" si="5"/>
        <v>277498.37434067501</v>
      </c>
      <c r="P61" s="7">
        <v>457563</v>
      </c>
      <c r="Q61" s="7" t="s">
        <v>356</v>
      </c>
      <c r="R61" s="35">
        <f>'Ch2 best data'!CR61 + 'Ch2 best data'!CS61 + 'Ch2 best data'!CU61 + 'Ch2 best data'!CV61</f>
        <v>0</v>
      </c>
      <c r="S61" s="54">
        <f>_xlfn.IFNA(_xlfn.XLOOKUP($A61&amp;$B61,data!$F:$F,data!CH:CH),-1) + _xlfn.IFNA(_xlfn.XLOOKUP($A61&amp;$B61,data!$F:$F,data!CI:CI),-1) + _xlfn.IFNA(_xlfn.XLOOKUP($A61&amp;$B61,data!$F:$F,data!CK:CK),-1) + _xlfn.IFNA(_xlfn.XLOOKUP($A61&amp;$B61,data!$F:$F,data!CL:CL),-1)</f>
        <v>0</v>
      </c>
    </row>
    <row r="62" spans="1:19" x14ac:dyDescent="0.2">
      <c r="A62" s="5" t="s">
        <v>362</v>
      </c>
      <c r="B62" s="5">
        <v>17</v>
      </c>
      <c r="C62" s="7">
        <v>296004.38077969302</v>
      </c>
      <c r="D62" s="6">
        <f t="shared" si="7"/>
        <v>664425</v>
      </c>
      <c r="E62" s="7" t="s">
        <v>356</v>
      </c>
      <c r="F62" s="6">
        <v>368420.61922030698</v>
      </c>
      <c r="G62" t="str">
        <f t="shared" si="3"/>
        <v>C2FEN1048017</v>
      </c>
      <c r="H62" s="7">
        <f t="shared" si="8"/>
        <v>296131.94534864801</v>
      </c>
      <c r="I62" s="6">
        <f>_xlfn.IFNA(_xlfn.XLOOKUP(G62,data!$F:$F,data!I:I),'Ch2'!D62)</f>
        <v>664552.56456895499</v>
      </c>
      <c r="J62" s="6" t="str">
        <f>_xlfn.IFNA(_xlfn.XLOOKUP(G62,data!$F:$F,data!B:B),'Ch2'!E62)</f>
        <v>GravityX, MoM</v>
      </c>
      <c r="K62" s="29">
        <f t="shared" si="6"/>
        <v>296004.38077969302</v>
      </c>
      <c r="L62" s="29"/>
      <c r="M62" s="29" t="str">
        <f t="shared" si="4"/>
        <v>GravityX Div. 2,4</v>
      </c>
      <c r="N62" s="111">
        <f t="shared" si="9"/>
        <v>4.3095500350021076E-4</v>
      </c>
      <c r="O62" s="29">
        <f t="shared" si="5"/>
        <v>296004.38077969302</v>
      </c>
      <c r="P62" s="7">
        <v>664425</v>
      </c>
      <c r="Q62" s="7" t="s">
        <v>356</v>
      </c>
      <c r="R62" s="35">
        <f>'Ch2 best data'!CR62 + 'Ch2 best data'!CS62 + 'Ch2 best data'!CU62 + 'Ch2 best data'!CV62</f>
        <v>0</v>
      </c>
      <c r="S62" s="54">
        <f>_xlfn.IFNA(_xlfn.XLOOKUP($A62&amp;$B62,data!$F:$F,data!CH:CH),-1) + _xlfn.IFNA(_xlfn.XLOOKUP($A62&amp;$B62,data!$F:$F,data!CI:CI),-1) + _xlfn.IFNA(_xlfn.XLOOKUP($A62&amp;$B62,data!$F:$F,data!CK:CK),-1) + _xlfn.IFNA(_xlfn.XLOOKUP($A62&amp;$B62,data!$F:$F,data!CL:CL),-1)</f>
        <v>0</v>
      </c>
    </row>
    <row r="63" spans="1:19" x14ac:dyDescent="0.2">
      <c r="A63" s="5" t="s">
        <v>363</v>
      </c>
      <c r="B63" s="5">
        <v>2</v>
      </c>
      <c r="C63" s="7">
        <v>275300.49318584986</v>
      </c>
      <c r="D63" s="6">
        <f t="shared" si="7"/>
        <v>4959134.9999999795</v>
      </c>
      <c r="E63" s="7" t="s">
        <v>356</v>
      </c>
      <c r="F63" s="6">
        <v>4683834.5068141297</v>
      </c>
      <c r="G63" t="str">
        <f t="shared" si="3"/>
        <v>C2FEN122092</v>
      </c>
      <c r="H63" s="7">
        <f t="shared" si="8"/>
        <v>275927.69086089078</v>
      </c>
      <c r="I63" s="6">
        <f>_xlfn.IFNA(_xlfn.XLOOKUP(G63,data!$F:$F,data!I:I),'Ch2'!D63)</f>
        <v>4959762.1976750204</v>
      </c>
      <c r="J63" s="6" t="str">
        <f>_xlfn.IFNA(_xlfn.XLOOKUP(G63,data!$F:$F,data!B:B),'Ch2'!E63)</f>
        <v>GravityX, MoM</v>
      </c>
      <c r="K63" s="29">
        <f t="shared" si="6"/>
        <v>275716.9281700002</v>
      </c>
      <c r="L63" s="29"/>
      <c r="M63" s="29" t="str">
        <f t="shared" si="4"/>
        <v>GravityX, MoM</v>
      </c>
      <c r="N63" s="111">
        <f t="shared" si="9"/>
        <v>7.6441694127904469E-4</v>
      </c>
      <c r="O63" s="29">
        <f t="shared" si="5"/>
        <v>275716.9281700002</v>
      </c>
      <c r="P63" s="6">
        <v>4959551.4349841299</v>
      </c>
      <c r="Q63" s="7" t="s">
        <v>547</v>
      </c>
      <c r="R63" s="35">
        <f>'Ch2 best data'!CR63 + 'Ch2 best data'!CS63 + 'Ch2 best data'!CU63 + 'Ch2 best data'!CV63</f>
        <v>0</v>
      </c>
      <c r="S63" s="54">
        <f>_xlfn.IFNA(_xlfn.XLOOKUP($A63&amp;$B63,data!$F:$F,data!CH:CH),-1) + _xlfn.IFNA(_xlfn.XLOOKUP($A63&amp;$B63,data!$F:$F,data!CI:CI),-1) + _xlfn.IFNA(_xlfn.XLOOKUP($A63&amp;$B63,data!$F:$F,data!CK:CK),-1) + _xlfn.IFNA(_xlfn.XLOOKUP($A63&amp;$B63,data!$F:$F,data!CL:CL),-1)</f>
        <v>0</v>
      </c>
    </row>
    <row r="64" spans="1:19" x14ac:dyDescent="0.2">
      <c r="A64" s="5" t="s">
        <v>363</v>
      </c>
      <c r="B64" s="5">
        <v>42</v>
      </c>
      <c r="C64" s="7">
        <v>260198.17526627984</v>
      </c>
      <c r="D64" s="6">
        <f t="shared" si="7"/>
        <v>4802522</v>
      </c>
      <c r="E64" s="7" t="s">
        <v>356</v>
      </c>
      <c r="F64" s="6">
        <v>4542323.8247337202</v>
      </c>
      <c r="G64" t="str">
        <f t="shared" si="3"/>
        <v>C2FEN1220942</v>
      </c>
      <c r="H64" s="7">
        <f t="shared" si="8"/>
        <v>261236.26656220946</v>
      </c>
      <c r="I64" s="6">
        <f>_xlfn.IFNA(_xlfn.XLOOKUP(G64,data!$F:$F,data!I:I),'Ch2'!D64)</f>
        <v>4803560.0912959296</v>
      </c>
      <c r="J64" s="6" t="str">
        <f>_xlfn.IFNA(_xlfn.XLOOKUP(G64,data!$F:$F,data!B:B),'Ch2'!E64)</f>
        <v>GravityX, MoM</v>
      </c>
      <c r="K64" s="29">
        <f t="shared" si="6"/>
        <v>261236.26656220946</v>
      </c>
      <c r="L64" s="29"/>
      <c r="M64" s="29" t="str">
        <f t="shared" si="4"/>
        <v>GravityX Div. 2,4</v>
      </c>
      <c r="N64" s="111">
        <f t="shared" si="9"/>
        <v>0</v>
      </c>
      <c r="O64" s="29">
        <f t="shared" si="5"/>
        <v>261236.26656220946</v>
      </c>
      <c r="P64" s="7">
        <v>4803560.0912959296</v>
      </c>
      <c r="Q64" s="7" t="str">
        <f>E64</f>
        <v>GravityX Div. 2,4</v>
      </c>
      <c r="R64" s="35">
        <f>'Ch2 best data'!CR64 + 'Ch2 best data'!CS64 + 'Ch2 best data'!CU64 + 'Ch2 best data'!CV64</f>
        <v>0</v>
      </c>
      <c r="S64" s="54">
        <f>_xlfn.IFNA(_xlfn.XLOOKUP($A64&amp;$B64,data!$F:$F,data!CH:CH),-1) + _xlfn.IFNA(_xlfn.XLOOKUP($A64&amp;$B64,data!$F:$F,data!CI:CI),-1) + _xlfn.IFNA(_xlfn.XLOOKUP($A64&amp;$B64,data!$F:$F,data!CK:CK),-1) + _xlfn.IFNA(_xlfn.XLOOKUP($A64&amp;$B64,data!$F:$F,data!CL:CL),-1)</f>
        <v>1</v>
      </c>
    </row>
    <row r="65" spans="1:19" x14ac:dyDescent="0.2">
      <c r="A65" s="5" t="s">
        <v>363</v>
      </c>
      <c r="B65" s="5">
        <v>88</v>
      </c>
      <c r="C65" s="7">
        <v>237295.25224637985</v>
      </c>
      <c r="D65" s="6">
        <f t="shared" si="7"/>
        <v>5331763</v>
      </c>
      <c r="E65" s="7" t="s">
        <v>356</v>
      </c>
      <c r="F65" s="6">
        <v>5094467.7477536201</v>
      </c>
      <c r="G65" t="str">
        <f t="shared" si="3"/>
        <v>C2FEN1220988</v>
      </c>
      <c r="H65" s="7">
        <f t="shared" si="8"/>
        <v>237969.76719195023</v>
      </c>
      <c r="I65" s="6">
        <f>_xlfn.IFNA(_xlfn.XLOOKUP(G65,data!$F:$F,data!I:I),'Ch2'!D65)</f>
        <v>5332437.5149455704</v>
      </c>
      <c r="J65" s="6" t="str">
        <f>_xlfn.IFNA(_xlfn.XLOOKUP(G65,data!$F:$F,data!B:B),'Ch2'!E65)</f>
        <v>GravityX, MoM</v>
      </c>
      <c r="K65" s="29">
        <f t="shared" si="6"/>
        <v>237295.25224637985</v>
      </c>
      <c r="L65" s="29"/>
      <c r="M65" s="29" t="str">
        <f t="shared" si="4"/>
        <v>GravityX Div. 2,4</v>
      </c>
      <c r="N65" s="111">
        <f t="shared" si="9"/>
        <v>2.8425134476355307E-3</v>
      </c>
      <c r="O65" s="29">
        <f t="shared" si="5"/>
        <v>237295.25224637985</v>
      </c>
      <c r="P65" s="7">
        <v>5331763</v>
      </c>
      <c r="Q65" s="7" t="s">
        <v>356</v>
      </c>
      <c r="R65" s="35">
        <f>'Ch2 best data'!CR65 + 'Ch2 best data'!CS65 + 'Ch2 best data'!CU65 + 'Ch2 best data'!CV65</f>
        <v>0</v>
      </c>
      <c r="S65" s="54">
        <f>_xlfn.IFNA(_xlfn.XLOOKUP($A65&amp;$B65,data!$F:$F,data!CH:CH),-1) + _xlfn.IFNA(_xlfn.XLOOKUP($A65&amp;$B65,data!$F:$F,data!CI:CI),-1) + _xlfn.IFNA(_xlfn.XLOOKUP($A65&amp;$B65,data!$F:$F,data!CK:CK),-1) + _xlfn.IFNA(_xlfn.XLOOKUP($A65&amp;$B65,data!$F:$F,data!CL:CL),-1)</f>
        <v>0</v>
      </c>
    </row>
    <row r="66" spans="1:19" x14ac:dyDescent="0.2">
      <c r="A66" s="5" t="s">
        <v>363</v>
      </c>
      <c r="B66" s="5">
        <v>96</v>
      </c>
      <c r="C66" s="7">
        <v>195967.25048724003</v>
      </c>
      <c r="D66" s="6">
        <f t="shared" ref="D66:D85" si="10">C66+F66</f>
        <v>5252721.0000000503</v>
      </c>
      <c r="E66" s="7" t="s">
        <v>356</v>
      </c>
      <c r="F66" s="6">
        <v>5056753.7495128103</v>
      </c>
      <c r="G66" t="str">
        <f t="shared" si="3"/>
        <v>C2FEN1220996</v>
      </c>
      <c r="H66" s="7">
        <f t="shared" ref="H66:H85" si="11">I66-F66</f>
        <v>197391.63071941957</v>
      </c>
      <c r="I66" s="6">
        <f>_xlfn.IFNA(_xlfn.XLOOKUP(G66,data!$F:$F,data!I:I),'Ch2'!D66)</f>
        <v>5254145.3802322298</v>
      </c>
      <c r="J66" s="6" t="str">
        <f>_xlfn.IFNA(_xlfn.XLOOKUP(G66,data!$F:$F,data!B:B),'Ch2'!E66)</f>
        <v>GravityX, MoM</v>
      </c>
      <c r="K66" s="7">
        <v>196579.24822730012</v>
      </c>
      <c r="L66" s="7"/>
      <c r="M66" s="6" t="s">
        <v>547</v>
      </c>
      <c r="N66" s="111">
        <f t="shared" si="9"/>
        <v>4.1325953753781342E-3</v>
      </c>
      <c r="O66" s="29">
        <f t="shared" si="5"/>
        <v>195967.25048724003</v>
      </c>
      <c r="P66" s="7">
        <v>5252721.0000000503</v>
      </c>
      <c r="Q66" s="7" t="s">
        <v>356</v>
      </c>
      <c r="R66" s="35">
        <f>'Ch2 best data'!CR66 + 'Ch2 best data'!CS66 + 'Ch2 best data'!CU66 + 'Ch2 best data'!CV66</f>
        <v>0</v>
      </c>
      <c r="S66" s="54">
        <f>_xlfn.IFNA(_xlfn.XLOOKUP($A66&amp;$B66,data!$F:$F,data!CH:CH),-1) + _xlfn.IFNA(_xlfn.XLOOKUP($A66&amp;$B66,data!$F:$F,data!CI:CI),-1) + _xlfn.IFNA(_xlfn.XLOOKUP($A66&amp;$B66,data!$F:$F,data!CK:CK),-1) + _xlfn.IFNA(_xlfn.XLOOKUP($A66&amp;$B66,data!$F:$F,data!CL:CL),-1)</f>
        <v>0</v>
      </c>
    </row>
    <row r="67" spans="1:19" x14ac:dyDescent="0.2">
      <c r="A67" s="5" t="s">
        <v>363</v>
      </c>
      <c r="B67" s="5">
        <v>97</v>
      </c>
      <c r="C67" s="7">
        <v>190454.75505719986</v>
      </c>
      <c r="D67" s="6">
        <f t="shared" si="10"/>
        <v>5340033.9999999395</v>
      </c>
      <c r="E67" s="7" t="s">
        <v>356</v>
      </c>
      <c r="F67" s="6">
        <v>5149579.2449427396</v>
      </c>
      <c r="G67" t="str">
        <f t="shared" ref="G67:G85" si="12">A67&amp;B67</f>
        <v>C2FEN1220997</v>
      </c>
      <c r="H67" s="7">
        <f t="shared" si="11"/>
        <v>190738.89126535039</v>
      </c>
      <c r="I67" s="6">
        <f>_xlfn.IFNA(_xlfn.XLOOKUP(G67,data!$F:$F,data!I:I),'Ch2'!D67)</f>
        <v>5340318.13620809</v>
      </c>
      <c r="J67" s="6" t="str">
        <f>_xlfn.IFNA(_xlfn.XLOOKUP(G67,data!$F:$F,data!B:B),'Ch2'!E67)</f>
        <v>GravityX, MoM</v>
      </c>
      <c r="K67" s="29">
        <f t="shared" ref="K67:K85" si="13">O67</f>
        <v>190454.75505719986</v>
      </c>
      <c r="L67" s="29"/>
      <c r="M67" s="29" t="str">
        <f t="shared" ref="M67:M85" si="14">Q67</f>
        <v>GravityX Div. 2,4</v>
      </c>
      <c r="N67" s="111">
        <f t="shared" si="9"/>
        <v>1.4918829832586411E-3</v>
      </c>
      <c r="O67" s="29">
        <f t="shared" si="5"/>
        <v>190454.75505719986</v>
      </c>
      <c r="P67" s="7">
        <v>5340033.9999999395</v>
      </c>
      <c r="Q67" s="7" t="s">
        <v>356</v>
      </c>
      <c r="R67" s="35">
        <f>'Ch2 best data'!CR67 + 'Ch2 best data'!CS67 + 'Ch2 best data'!CU67 + 'Ch2 best data'!CV67</f>
        <v>0</v>
      </c>
      <c r="S67" s="54">
        <f>_xlfn.IFNA(_xlfn.XLOOKUP($A67&amp;$B67,data!$F:$F,data!CH:CH),-1) + _xlfn.IFNA(_xlfn.XLOOKUP($A67&amp;$B67,data!$F:$F,data!CI:CI),-1) + _xlfn.IFNA(_xlfn.XLOOKUP($A67&amp;$B67,data!$F:$F,data!CK:CK),-1) + _xlfn.IFNA(_xlfn.XLOOKUP($A67&amp;$B67,data!$F:$F,data!CL:CL),-1)</f>
        <v>0</v>
      </c>
    </row>
    <row r="68" spans="1:19" x14ac:dyDescent="0.2">
      <c r="A68" s="5" t="s">
        <v>364</v>
      </c>
      <c r="B68" s="5">
        <v>19</v>
      </c>
      <c r="C68" s="7">
        <v>5633094.6430057604</v>
      </c>
      <c r="D68" s="6">
        <f t="shared" si="10"/>
        <v>14110545</v>
      </c>
      <c r="E68" s="7" t="s">
        <v>356</v>
      </c>
      <c r="F68" s="6">
        <v>8477450.3569942396</v>
      </c>
      <c r="G68" t="str">
        <f t="shared" si="12"/>
        <v>C2FEN1770019</v>
      </c>
      <c r="H68" s="7">
        <f t="shared" si="11"/>
        <v>5638260.6033863612</v>
      </c>
      <c r="I68" s="6">
        <f>_xlfn.IFNA(_xlfn.XLOOKUP(G68,data!$F:$F,data!I:I),'Ch2'!D68)</f>
        <v>14115710.960380601</v>
      </c>
      <c r="J68" s="6" t="str">
        <f>_xlfn.IFNA(_xlfn.XLOOKUP(G68,data!$F:$F,data!B:B),'Ch2'!E68)</f>
        <v>GravityX, MoM</v>
      </c>
      <c r="K68" s="29">
        <f t="shared" si="13"/>
        <v>5633094.6430057604</v>
      </c>
      <c r="L68" s="29"/>
      <c r="M68" s="29" t="str">
        <f t="shared" si="14"/>
        <v>GravityX Div. 2,4</v>
      </c>
      <c r="N68" s="111">
        <f t="shared" si="9"/>
        <v>9.1707324445811089E-4</v>
      </c>
      <c r="O68" s="29">
        <f t="shared" ref="O68:O85" si="15">P68-F68</f>
        <v>5633094.6430057604</v>
      </c>
      <c r="P68" s="7">
        <v>14110545</v>
      </c>
      <c r="Q68" s="7" t="s">
        <v>356</v>
      </c>
      <c r="R68" s="35">
        <f>'Ch2 best data'!CR68 + 'Ch2 best data'!CS68 + 'Ch2 best data'!CU68 + 'Ch2 best data'!CV68</f>
        <v>0</v>
      </c>
      <c r="S68" s="54">
        <f>_xlfn.IFNA(_xlfn.XLOOKUP($A68&amp;$B68,data!$F:$F,data!CH:CH),-1) + _xlfn.IFNA(_xlfn.XLOOKUP($A68&amp;$B68,data!$F:$F,data!CI:CI),-1) + _xlfn.IFNA(_xlfn.XLOOKUP($A68&amp;$B68,data!$F:$F,data!CK:CK),-1) + _xlfn.IFNA(_xlfn.XLOOKUP($A68&amp;$B68,data!$F:$F,data!CL:CL),-1)</f>
        <v>1</v>
      </c>
    </row>
    <row r="69" spans="1:19" x14ac:dyDescent="0.2">
      <c r="A69" s="5" t="s">
        <v>364</v>
      </c>
      <c r="B69" s="5">
        <v>20</v>
      </c>
      <c r="C69" s="7">
        <v>5494328.3393585496</v>
      </c>
      <c r="D69" s="6">
        <f t="shared" si="10"/>
        <v>14071716</v>
      </c>
      <c r="E69" s="7" t="s">
        <v>356</v>
      </c>
      <c r="F69" s="6">
        <v>8577387.6606414504</v>
      </c>
      <c r="G69" t="str">
        <f t="shared" si="12"/>
        <v>C2FEN1770020</v>
      </c>
      <c r="H69" s="7">
        <f t="shared" si="11"/>
        <v>5499675.8600418493</v>
      </c>
      <c r="I69" s="6">
        <f>_xlfn.IFNA(_xlfn.XLOOKUP(G69,data!$F:$F,data!I:I),'Ch2'!D69)</f>
        <v>14077063.5206833</v>
      </c>
      <c r="J69" s="6" t="str">
        <f>_xlfn.IFNA(_xlfn.XLOOKUP(G69,data!$F:$F,data!B:B),'Ch2'!E69)</f>
        <v>GravityX, MoM</v>
      </c>
      <c r="K69" s="29">
        <f t="shared" si="13"/>
        <v>5494328.3393585496</v>
      </c>
      <c r="L69" s="29"/>
      <c r="M69" s="29" t="str">
        <f t="shared" si="14"/>
        <v>GravityX Div. 2,4</v>
      </c>
      <c r="N69" s="111">
        <f t="shared" si="9"/>
        <v>9.7328014508946126E-4</v>
      </c>
      <c r="O69" s="29">
        <f t="shared" si="15"/>
        <v>5494328.3393585496</v>
      </c>
      <c r="P69" s="7">
        <v>14071716</v>
      </c>
      <c r="Q69" s="7" t="s">
        <v>356</v>
      </c>
      <c r="R69" s="35">
        <f>'Ch2 best data'!CR69 + 'Ch2 best data'!CS69 + 'Ch2 best data'!CU69 + 'Ch2 best data'!CV69</f>
        <v>0</v>
      </c>
      <c r="S69" s="54">
        <f>_xlfn.IFNA(_xlfn.XLOOKUP($A69&amp;$B69,data!$F:$F,data!CH:CH),-1) + _xlfn.IFNA(_xlfn.XLOOKUP($A69&amp;$B69,data!$F:$F,data!CI:CI),-1) + _xlfn.IFNA(_xlfn.XLOOKUP($A69&amp;$B69,data!$F:$F,data!CK:CK),-1) + _xlfn.IFNA(_xlfn.XLOOKUP($A69&amp;$B69,data!$F:$F,data!CL:CL),-1)</f>
        <v>1</v>
      </c>
    </row>
    <row r="70" spans="1:19" x14ac:dyDescent="0.2">
      <c r="A70" s="5" t="s">
        <v>364</v>
      </c>
      <c r="B70" s="5">
        <v>21</v>
      </c>
      <c r="C70" s="7">
        <v>5573708.5594632905</v>
      </c>
      <c r="D70" s="6">
        <f t="shared" si="10"/>
        <v>14034144</v>
      </c>
      <c r="E70" s="7" t="s">
        <v>356</v>
      </c>
      <c r="F70" s="6">
        <v>8460435.4405367095</v>
      </c>
      <c r="G70" t="str">
        <f t="shared" si="12"/>
        <v>C2FEN1770021</v>
      </c>
      <c r="H70" s="7">
        <f t="shared" si="11"/>
        <v>5578958.5449931901</v>
      </c>
      <c r="I70" s="6">
        <f>_xlfn.IFNA(_xlfn.XLOOKUP(G70,data!$F:$F,data!I:I),'Ch2'!D70)</f>
        <v>14039393.9855299</v>
      </c>
      <c r="J70" s="6" t="str">
        <f>_xlfn.IFNA(_xlfn.XLOOKUP(G70,data!$F:$F,data!B:B),'Ch2'!E70)</f>
        <v>GravityX, MoM</v>
      </c>
      <c r="K70" s="29">
        <f t="shared" si="13"/>
        <v>5573708.5594632905</v>
      </c>
      <c r="L70" s="29"/>
      <c r="M70" s="29" t="str">
        <f t="shared" si="14"/>
        <v>GravityX Div. 2,4</v>
      </c>
      <c r="N70" s="111">
        <f t="shared" si="9"/>
        <v>9.4191963463652328E-4</v>
      </c>
      <c r="O70" s="29">
        <f t="shared" si="15"/>
        <v>5573708.5594632905</v>
      </c>
      <c r="P70" s="7">
        <v>14034144</v>
      </c>
      <c r="Q70" s="7" t="s">
        <v>356</v>
      </c>
      <c r="R70" s="35">
        <f>'Ch2 best data'!CR70 + 'Ch2 best data'!CS70 + 'Ch2 best data'!CU70 + 'Ch2 best data'!CV70</f>
        <v>0</v>
      </c>
      <c r="S70" s="54">
        <f>_xlfn.IFNA(_xlfn.XLOOKUP($A70&amp;$B70,data!$F:$F,data!CH:CH),-1) + _xlfn.IFNA(_xlfn.XLOOKUP($A70&amp;$B70,data!$F:$F,data!CI:CI),-1) + _xlfn.IFNA(_xlfn.XLOOKUP($A70&amp;$B70,data!$F:$F,data!CK:CK),-1) + _xlfn.IFNA(_xlfn.XLOOKUP($A70&amp;$B70,data!$F:$F,data!CL:CL),-1)</f>
        <v>1</v>
      </c>
    </row>
    <row r="71" spans="1:19" x14ac:dyDescent="0.2">
      <c r="A71" s="5" t="s">
        <v>364</v>
      </c>
      <c r="B71" s="5">
        <v>89</v>
      </c>
      <c r="C71" s="7">
        <v>5378022.9864466898</v>
      </c>
      <c r="D71" s="6">
        <f t="shared" si="10"/>
        <v>14136968</v>
      </c>
      <c r="E71" s="7" t="s">
        <v>356</v>
      </c>
      <c r="F71" s="6">
        <v>8758945.0135533102</v>
      </c>
      <c r="G71" t="str">
        <f t="shared" si="12"/>
        <v>C2FEN1770089</v>
      </c>
      <c r="H71" s="7">
        <f t="shared" si="11"/>
        <v>5382938.3845009897</v>
      </c>
      <c r="I71" s="6">
        <f>_xlfn.IFNA(_xlfn.XLOOKUP(G71,data!$F:$F,data!I:I),'Ch2'!D71)</f>
        <v>14141883.3980543</v>
      </c>
      <c r="J71" s="6" t="str">
        <f>_xlfn.IFNA(_xlfn.XLOOKUP(G71,data!$F:$F,data!B:B),'Ch2'!E71)</f>
        <v>GravityX, MoM</v>
      </c>
      <c r="K71" s="29">
        <f t="shared" si="13"/>
        <v>5378022.9864466898</v>
      </c>
      <c r="L71" s="29"/>
      <c r="M71" s="29" t="str">
        <f t="shared" si="14"/>
        <v>GravityX Div. 2,4</v>
      </c>
      <c r="N71" s="111">
        <f t="shared" si="9"/>
        <v>9.1397862498676652E-4</v>
      </c>
      <c r="O71" s="29">
        <f t="shared" si="15"/>
        <v>5378022.9864466898</v>
      </c>
      <c r="P71" s="7">
        <v>14136968</v>
      </c>
      <c r="Q71" s="7" t="s">
        <v>356</v>
      </c>
      <c r="R71" s="35">
        <f>'Ch2 best data'!CR71 + 'Ch2 best data'!CS71 + 'Ch2 best data'!CU71 + 'Ch2 best data'!CV71</f>
        <v>0</v>
      </c>
      <c r="S71" s="54">
        <f>_xlfn.IFNA(_xlfn.XLOOKUP($A71&amp;$B71,data!$F:$F,data!CH:CH),-1) + _xlfn.IFNA(_xlfn.XLOOKUP($A71&amp;$B71,data!$F:$F,data!CI:CI),-1) + _xlfn.IFNA(_xlfn.XLOOKUP($A71&amp;$B71,data!$F:$F,data!CK:CK),-1) + _xlfn.IFNA(_xlfn.XLOOKUP($A71&amp;$B71,data!$F:$F,data!CL:CL),-1)</f>
        <v>1</v>
      </c>
    </row>
    <row r="72" spans="1:19" x14ac:dyDescent="0.2">
      <c r="A72" s="5" t="s">
        <v>364</v>
      </c>
      <c r="B72" s="5">
        <v>94</v>
      </c>
      <c r="C72" s="7">
        <v>5508963.3727481104</v>
      </c>
      <c r="D72" s="6">
        <f t="shared" si="10"/>
        <v>14245060</v>
      </c>
      <c r="E72" s="7" t="s">
        <v>356</v>
      </c>
      <c r="F72" s="6">
        <v>8736096.6272518896</v>
      </c>
      <c r="G72" t="str">
        <f t="shared" si="12"/>
        <v>C2FEN1770094</v>
      </c>
      <c r="H72" s="7">
        <f t="shared" si="11"/>
        <v>5511167.1171541102</v>
      </c>
      <c r="I72" s="6">
        <f>_xlfn.IFNA(_xlfn.XLOOKUP(G72,data!$F:$F,data!I:I),'Ch2'!D72)</f>
        <v>14247263.744406</v>
      </c>
      <c r="J72" s="6" t="str">
        <f>_xlfn.IFNA(_xlfn.XLOOKUP(G72,data!$F:$F,data!B:B),'Ch2'!E72)</f>
        <v>GravityX, MoM</v>
      </c>
      <c r="K72" s="29">
        <f t="shared" si="13"/>
        <v>5508963.3727481104</v>
      </c>
      <c r="L72" s="29"/>
      <c r="M72" s="29" t="str">
        <f t="shared" si="14"/>
        <v>GravityX Div. 2,4</v>
      </c>
      <c r="N72" s="111">
        <f t="shared" si="9"/>
        <v>4.0002887238310691E-4</v>
      </c>
      <c r="O72" s="29">
        <f t="shared" si="15"/>
        <v>5508963.3727481104</v>
      </c>
      <c r="P72" s="7">
        <v>14245060</v>
      </c>
      <c r="Q72" s="7" t="s">
        <v>356</v>
      </c>
      <c r="R72" s="35">
        <f>'Ch2 best data'!CR72 + 'Ch2 best data'!CS72 + 'Ch2 best data'!CU72 + 'Ch2 best data'!CV72</f>
        <v>0</v>
      </c>
      <c r="S72" s="54">
        <f>_xlfn.IFNA(_xlfn.XLOOKUP($A72&amp;$B72,data!$F:$F,data!CH:CH),-1) + _xlfn.IFNA(_xlfn.XLOOKUP($A72&amp;$B72,data!$F:$F,data!CI:CI),-1) + _xlfn.IFNA(_xlfn.XLOOKUP($A72&amp;$B72,data!$F:$F,data!CK:CK),-1) + _xlfn.IFNA(_xlfn.XLOOKUP($A72&amp;$B72,data!$F:$F,data!CL:CL),-1)</f>
        <v>1</v>
      </c>
    </row>
    <row r="73" spans="1:19" x14ac:dyDescent="0.2">
      <c r="A73" s="5" t="s">
        <v>364</v>
      </c>
      <c r="B73" s="5">
        <v>106</v>
      </c>
      <c r="C73" s="7">
        <v>5482907.0003540907</v>
      </c>
      <c r="D73" s="6">
        <f t="shared" si="10"/>
        <v>14147751</v>
      </c>
      <c r="E73" s="7" t="s">
        <v>356</v>
      </c>
      <c r="F73" s="6">
        <v>8664843.9996459093</v>
      </c>
      <c r="G73" t="str">
        <f t="shared" si="12"/>
        <v>C2FEN17700106</v>
      </c>
      <c r="H73" s="7">
        <f t="shared" si="11"/>
        <v>5485891.4999551903</v>
      </c>
      <c r="I73" s="6">
        <f>_xlfn.IFNA(_xlfn.XLOOKUP(G73,data!$F:$F,data!I:I),'Ch2'!D73)</f>
        <v>14150735.4996011</v>
      </c>
      <c r="J73" s="6" t="str">
        <f>_xlfn.IFNA(_xlfn.XLOOKUP(G73,data!$F:$F,data!B:B),'Ch2'!E73)</f>
        <v>GravityX, MoM</v>
      </c>
      <c r="K73" s="29">
        <f t="shared" si="13"/>
        <v>5482907.0003540907</v>
      </c>
      <c r="L73" s="29"/>
      <c r="M73" s="29" t="str">
        <f t="shared" si="14"/>
        <v>GravityX Div. 2,4</v>
      </c>
      <c r="N73" s="111">
        <f t="shared" si="9"/>
        <v>5.4432796341563616E-4</v>
      </c>
      <c r="O73" s="29">
        <f t="shared" si="15"/>
        <v>5482907.0003540907</v>
      </c>
      <c r="P73" s="7">
        <v>14147751</v>
      </c>
      <c r="Q73" s="7" t="s">
        <v>356</v>
      </c>
      <c r="R73" s="35">
        <f>'Ch2 best data'!CR73 + 'Ch2 best data'!CS73 + 'Ch2 best data'!CU73 + 'Ch2 best data'!CV73</f>
        <v>0</v>
      </c>
      <c r="S73" s="54">
        <f>_xlfn.IFNA(_xlfn.XLOOKUP($A73&amp;$B73,data!$F:$F,data!CH:CH),-1) + _xlfn.IFNA(_xlfn.XLOOKUP($A73&amp;$B73,data!$F:$F,data!CI:CI),-1) + _xlfn.IFNA(_xlfn.XLOOKUP($A73&amp;$B73,data!$F:$F,data!CK:CK),-1) + _xlfn.IFNA(_xlfn.XLOOKUP($A73&amp;$B73,data!$F:$F,data!CL:CL),-1)</f>
        <v>1</v>
      </c>
    </row>
    <row r="74" spans="1:19" x14ac:dyDescent="0.2">
      <c r="A74" s="5" t="s">
        <v>364</v>
      </c>
      <c r="B74" s="5">
        <v>107</v>
      </c>
      <c r="C74" s="7">
        <v>5500398.7432604302</v>
      </c>
      <c r="D74" s="6">
        <f t="shared" si="10"/>
        <v>13959949</v>
      </c>
      <c r="E74" s="7" t="s">
        <v>356</v>
      </c>
      <c r="F74" s="6">
        <v>8459550.2567395698</v>
      </c>
      <c r="G74" t="str">
        <f t="shared" si="12"/>
        <v>C2FEN17700107</v>
      </c>
      <c r="H74" s="7">
        <f t="shared" si="11"/>
        <v>5503808.9770123307</v>
      </c>
      <c r="I74" s="6">
        <f>_xlfn.IFNA(_xlfn.XLOOKUP(G74,data!$F:$F,data!I:I),'Ch2'!D74)</f>
        <v>13963359.2337519</v>
      </c>
      <c r="J74" s="6" t="str">
        <f>_xlfn.IFNA(_xlfn.XLOOKUP(G74,data!$F:$F,data!B:B),'Ch2'!E74)</f>
        <v>GravityX, MoM</v>
      </c>
      <c r="K74" s="29">
        <f t="shared" si="13"/>
        <v>5500398.7432604302</v>
      </c>
      <c r="L74" s="29"/>
      <c r="M74" s="29" t="str">
        <f t="shared" si="14"/>
        <v>GravityX Div. 2,4</v>
      </c>
      <c r="N74" s="111">
        <f t="shared" si="9"/>
        <v>6.1999755128283596E-4</v>
      </c>
      <c r="O74" s="29">
        <f t="shared" si="15"/>
        <v>5500398.7432604302</v>
      </c>
      <c r="P74" s="7">
        <v>13959949</v>
      </c>
      <c r="Q74" s="7" t="s">
        <v>356</v>
      </c>
      <c r="R74" s="35">
        <f>'Ch2 best data'!CR74 + 'Ch2 best data'!CS74 + 'Ch2 best data'!CU74 + 'Ch2 best data'!CV74</f>
        <v>0</v>
      </c>
      <c r="S74" s="54">
        <f>_xlfn.IFNA(_xlfn.XLOOKUP($A74&amp;$B74,data!$F:$F,data!CH:CH),-1) + _xlfn.IFNA(_xlfn.XLOOKUP($A74&amp;$B74,data!$F:$F,data!CI:CI),-1) + _xlfn.IFNA(_xlfn.XLOOKUP($A74&amp;$B74,data!$F:$F,data!CK:CK),-1) + _xlfn.IFNA(_xlfn.XLOOKUP($A74&amp;$B74,data!$F:$F,data!CL:CL),-1)</f>
        <v>1</v>
      </c>
    </row>
    <row r="75" spans="1:19" x14ac:dyDescent="0.2">
      <c r="A75" s="5" t="s">
        <v>364</v>
      </c>
      <c r="B75" s="5">
        <v>115</v>
      </c>
      <c r="C75" s="7">
        <v>4986766.1341426</v>
      </c>
      <c r="D75" s="6">
        <f t="shared" si="10"/>
        <v>14995128</v>
      </c>
      <c r="E75" s="7" t="s">
        <v>356</v>
      </c>
      <c r="F75" s="6">
        <v>10008361.8658574</v>
      </c>
      <c r="G75" t="str">
        <f t="shared" si="12"/>
        <v>C2FEN17700115</v>
      </c>
      <c r="H75" s="7">
        <f t="shared" si="11"/>
        <v>4986891.2484820001</v>
      </c>
      <c r="I75" s="6">
        <f>_xlfn.IFNA(_xlfn.XLOOKUP(G75,data!$F:$F,data!I:I),'Ch2'!D75)</f>
        <v>14995253.1143394</v>
      </c>
      <c r="J75" s="6" t="str">
        <f>_xlfn.IFNA(_xlfn.XLOOKUP(G75,data!$F:$F,data!B:B),'Ch2'!E75)</f>
        <v>GravityX, MoM</v>
      </c>
      <c r="K75" s="29">
        <f t="shared" si="13"/>
        <v>4986766.1341426</v>
      </c>
      <c r="L75" s="29"/>
      <c r="M75" s="29" t="str">
        <f t="shared" si="14"/>
        <v>GravityX Div. 2,4</v>
      </c>
      <c r="N75" s="111">
        <f t="shared" si="9"/>
        <v>2.5089273496092801E-5</v>
      </c>
      <c r="O75" s="29">
        <f t="shared" si="15"/>
        <v>4986766.1341426</v>
      </c>
      <c r="P75" s="7">
        <v>14995128</v>
      </c>
      <c r="Q75" s="7" t="s">
        <v>356</v>
      </c>
      <c r="R75" s="35">
        <f>'Ch2 best data'!CR75 + 'Ch2 best data'!CS75 + 'Ch2 best data'!CU75 + 'Ch2 best data'!CV75</f>
        <v>0</v>
      </c>
      <c r="S75" s="54">
        <f>_xlfn.IFNA(_xlfn.XLOOKUP($A75&amp;$B75,data!$F:$F,data!CH:CH),-1) + _xlfn.IFNA(_xlfn.XLOOKUP($A75&amp;$B75,data!$F:$F,data!CI:CI),-1) + _xlfn.IFNA(_xlfn.XLOOKUP($A75&amp;$B75,data!$F:$F,data!CK:CK),-1) + _xlfn.IFNA(_xlfn.XLOOKUP($A75&amp;$B75,data!$F:$F,data!CL:CL),-1)</f>
        <v>0</v>
      </c>
    </row>
    <row r="76" spans="1:19" x14ac:dyDescent="0.2">
      <c r="A76" s="5" t="s">
        <v>365</v>
      </c>
      <c r="B76" s="5">
        <v>6</v>
      </c>
      <c r="C76" s="7">
        <v>314431.669658773</v>
      </c>
      <c r="D76" s="6">
        <f t="shared" si="10"/>
        <v>467421</v>
      </c>
      <c r="E76" s="7" t="s">
        <v>356</v>
      </c>
      <c r="F76" s="6">
        <v>152989.330341227</v>
      </c>
      <c r="G76" t="str">
        <f t="shared" si="12"/>
        <v>C2FEN194026</v>
      </c>
      <c r="H76" s="7">
        <f t="shared" si="11"/>
        <v>314531.20474428002</v>
      </c>
      <c r="I76" s="6">
        <f>_xlfn.IFNA(_xlfn.XLOOKUP(G76,data!$F:$F,data!I:I),'Ch2'!D76)</f>
        <v>467520.53508550703</v>
      </c>
      <c r="J76" s="6" t="str">
        <f>_xlfn.IFNA(_xlfn.XLOOKUP(G76,data!$F:$F,data!B:B),'Ch2'!E76)</f>
        <v>GravityX, MoM</v>
      </c>
      <c r="K76" s="29">
        <f t="shared" si="13"/>
        <v>314431.669658773</v>
      </c>
      <c r="L76" s="29"/>
      <c r="M76" s="29" t="str">
        <f t="shared" si="14"/>
        <v>GravityX Div. 2,4</v>
      </c>
      <c r="N76" s="111">
        <f t="shared" si="9"/>
        <v>3.1655553530929303E-4</v>
      </c>
      <c r="O76" s="29">
        <f t="shared" si="15"/>
        <v>314431.669658773</v>
      </c>
      <c r="P76" s="7">
        <v>467421</v>
      </c>
      <c r="Q76" s="7" t="s">
        <v>356</v>
      </c>
      <c r="R76" s="35">
        <f>'Ch2 best data'!CR76 + 'Ch2 best data'!CS76 + 'Ch2 best data'!CU76 + 'Ch2 best data'!CV76</f>
        <v>0</v>
      </c>
      <c r="S76" s="54">
        <f>_xlfn.IFNA(_xlfn.XLOOKUP($A76&amp;$B76,data!$F:$F,data!CH:CH),-1) + _xlfn.IFNA(_xlfn.XLOOKUP($A76&amp;$B76,data!$F:$F,data!CI:CI),-1) + _xlfn.IFNA(_xlfn.XLOOKUP($A76&amp;$B76,data!$F:$F,data!CK:CK),-1) + _xlfn.IFNA(_xlfn.XLOOKUP($A76&amp;$B76,data!$F:$F,data!CL:CL),-1)</f>
        <v>0</v>
      </c>
    </row>
    <row r="77" spans="1:19" x14ac:dyDescent="0.2">
      <c r="A77" s="5" t="s">
        <v>365</v>
      </c>
      <c r="B77" s="5">
        <v>10</v>
      </c>
      <c r="C77" s="7">
        <v>284287.44654445403</v>
      </c>
      <c r="D77" s="6">
        <f t="shared" si="10"/>
        <v>560257.99999999802</v>
      </c>
      <c r="E77" s="7" t="s">
        <v>356</v>
      </c>
      <c r="F77" s="6">
        <v>275970.553455544</v>
      </c>
      <c r="G77" t="str">
        <f t="shared" si="12"/>
        <v>C2FEN1940210</v>
      </c>
      <c r="H77" s="7">
        <f t="shared" si="11"/>
        <v>284430.15361939505</v>
      </c>
      <c r="I77" s="6">
        <f>_xlfn.IFNA(_xlfn.XLOOKUP(G77,data!$F:$F,data!I:I),'Ch2'!D77)</f>
        <v>560400.70707493904</v>
      </c>
      <c r="J77" s="6" t="str">
        <f>_xlfn.IFNA(_xlfn.XLOOKUP(G77,data!$F:$F,data!B:B),'Ch2'!E77)</f>
        <v>GravityX, MoM</v>
      </c>
      <c r="K77" s="29">
        <f t="shared" si="13"/>
        <v>284287.44654445403</v>
      </c>
      <c r="L77" s="29"/>
      <c r="M77" s="29" t="str">
        <f t="shared" si="14"/>
        <v>GravityX Div. 2,4</v>
      </c>
      <c r="N77" s="111">
        <f t="shared" si="9"/>
        <v>5.0198162696113435E-4</v>
      </c>
      <c r="O77" s="29">
        <f t="shared" si="15"/>
        <v>284287.44654445403</v>
      </c>
      <c r="P77" s="7">
        <v>560257.99999999802</v>
      </c>
      <c r="Q77" s="7" t="s">
        <v>356</v>
      </c>
      <c r="R77" s="35">
        <f>'Ch2 best data'!CR77 + 'Ch2 best data'!CS77 + 'Ch2 best data'!CU77 + 'Ch2 best data'!CV77</f>
        <v>0</v>
      </c>
      <c r="S77" s="54">
        <f>_xlfn.IFNA(_xlfn.XLOOKUP($A77&amp;$B77,data!$F:$F,data!CH:CH),-1) + _xlfn.IFNA(_xlfn.XLOOKUP($A77&amp;$B77,data!$F:$F,data!CI:CI),-1) + _xlfn.IFNA(_xlfn.XLOOKUP($A77&amp;$B77,data!$F:$F,data!CK:CK),-1) + _xlfn.IFNA(_xlfn.XLOOKUP($A77&amp;$B77,data!$F:$F,data!CL:CL),-1)</f>
        <v>0</v>
      </c>
    </row>
    <row r="78" spans="1:19" x14ac:dyDescent="0.2">
      <c r="A78" s="5" t="s">
        <v>365</v>
      </c>
      <c r="B78" s="5">
        <v>69</v>
      </c>
      <c r="C78" s="7">
        <v>242951.377333157</v>
      </c>
      <c r="D78" s="6">
        <f t="shared" si="10"/>
        <v>955690.00000000105</v>
      </c>
      <c r="E78" s="7" t="s">
        <v>356</v>
      </c>
      <c r="F78" s="6">
        <v>712738.62266684405</v>
      </c>
      <c r="G78" t="str">
        <f t="shared" si="12"/>
        <v>C2FEN1940269</v>
      </c>
      <c r="H78" s="7">
        <f t="shared" si="11"/>
        <v>243021.06628953991</v>
      </c>
      <c r="I78" s="6">
        <f>_xlfn.IFNA(_xlfn.XLOOKUP(G78,data!$F:$F,data!I:I),'Ch2'!D78)</f>
        <v>955759.68895638396</v>
      </c>
      <c r="J78" s="6" t="str">
        <f>_xlfn.IFNA(_xlfn.XLOOKUP(G78,data!$F:$F,data!B:B),'Ch2'!E78)</f>
        <v>GravityX, MoM</v>
      </c>
      <c r="K78" s="29">
        <f t="shared" si="13"/>
        <v>242951.377333157</v>
      </c>
      <c r="L78" s="29"/>
      <c r="M78" s="29" t="str">
        <f t="shared" si="14"/>
        <v>GravityX Div. 2,4</v>
      </c>
      <c r="N78" s="111">
        <f t="shared" si="9"/>
        <v>2.8684322413763397E-4</v>
      </c>
      <c r="O78" s="29">
        <f t="shared" si="15"/>
        <v>242951.377333157</v>
      </c>
      <c r="P78" s="7">
        <v>955690.00000000105</v>
      </c>
      <c r="Q78" s="7" t="s">
        <v>356</v>
      </c>
      <c r="R78" s="35">
        <f>'Ch2 best data'!CR78 + 'Ch2 best data'!CS78 + 'Ch2 best data'!CU78 + 'Ch2 best data'!CV78</f>
        <v>0</v>
      </c>
      <c r="S78" s="54">
        <f>_xlfn.IFNA(_xlfn.XLOOKUP($A78&amp;$B78,data!$F:$F,data!CH:CH),-1) + _xlfn.IFNA(_xlfn.XLOOKUP($A78&amp;$B78,data!$F:$F,data!CI:CI),-1) + _xlfn.IFNA(_xlfn.XLOOKUP($A78&amp;$B78,data!$F:$F,data!CK:CK),-1) + _xlfn.IFNA(_xlfn.XLOOKUP($A78&amp;$B78,data!$F:$F,data!CL:CL),-1)</f>
        <v>0</v>
      </c>
    </row>
    <row r="79" spans="1:19" x14ac:dyDescent="0.2">
      <c r="A79" s="5" t="s">
        <v>365</v>
      </c>
      <c r="B79" s="5">
        <v>77</v>
      </c>
      <c r="C79" s="7">
        <v>249151.94907075199</v>
      </c>
      <c r="D79" s="6">
        <f t="shared" si="10"/>
        <v>404803</v>
      </c>
      <c r="E79" s="7" t="s">
        <v>356</v>
      </c>
      <c r="F79" s="6">
        <v>155651.05092924801</v>
      </c>
      <c r="G79" t="str">
        <f t="shared" si="12"/>
        <v>C2FEN1940277</v>
      </c>
      <c r="H79" s="7">
        <f t="shared" si="11"/>
        <v>249256.66090188801</v>
      </c>
      <c r="I79" s="6">
        <f>_xlfn.IFNA(_xlfn.XLOOKUP(G79,data!$F:$F,data!I:I),'Ch2'!D79)</f>
        <v>404907.71183113602</v>
      </c>
      <c r="J79" s="6" t="str">
        <f>_xlfn.IFNA(_xlfn.XLOOKUP(G79,data!$F:$F,data!B:B),'Ch2'!E79)</f>
        <v>GravityX, MoM</v>
      </c>
      <c r="K79" s="29">
        <f t="shared" si="13"/>
        <v>249151.94907075199</v>
      </c>
      <c r="L79" s="29"/>
      <c r="M79" s="29" t="str">
        <f t="shared" si="14"/>
        <v>GravityX Div. 2,4</v>
      </c>
      <c r="N79" s="111">
        <f t="shared" si="9"/>
        <v>4.202729760958146E-4</v>
      </c>
      <c r="O79" s="29">
        <f t="shared" si="15"/>
        <v>249151.94907075199</v>
      </c>
      <c r="P79" s="7">
        <v>404803</v>
      </c>
      <c r="Q79" s="7" t="s">
        <v>356</v>
      </c>
      <c r="R79" s="35">
        <f>'Ch2 best data'!CR79 + 'Ch2 best data'!CS79 + 'Ch2 best data'!CU79 + 'Ch2 best data'!CV79</f>
        <v>0</v>
      </c>
      <c r="S79" s="54">
        <f>_xlfn.IFNA(_xlfn.XLOOKUP($A79&amp;$B79,data!$F:$F,data!CH:CH),-1) + _xlfn.IFNA(_xlfn.XLOOKUP($A79&amp;$B79,data!$F:$F,data!CI:CI),-1) + _xlfn.IFNA(_xlfn.XLOOKUP($A79&amp;$B79,data!$F:$F,data!CK:CK),-1) + _xlfn.IFNA(_xlfn.XLOOKUP($A79&amp;$B79,data!$F:$F,data!CL:CL),-1)</f>
        <v>0</v>
      </c>
    </row>
    <row r="80" spans="1:19" x14ac:dyDescent="0.2">
      <c r="A80" s="5" t="s">
        <v>365</v>
      </c>
      <c r="B80" s="5">
        <v>95</v>
      </c>
      <c r="C80" s="7">
        <v>247060.520864444</v>
      </c>
      <c r="D80" s="6">
        <f t="shared" si="10"/>
        <v>450386</v>
      </c>
      <c r="E80" s="7" t="s">
        <v>356</v>
      </c>
      <c r="F80" s="6">
        <v>203325.479135556</v>
      </c>
      <c r="G80" t="str">
        <f t="shared" si="12"/>
        <v>C2FEN1940295</v>
      </c>
      <c r="H80" s="7">
        <f t="shared" si="11"/>
        <v>247249.48405539602</v>
      </c>
      <c r="I80" s="6">
        <f>_xlfn.IFNA(_xlfn.XLOOKUP(G80,data!$F:$F,data!I:I),'Ch2'!D80)</f>
        <v>450574.96319095202</v>
      </c>
      <c r="J80" s="6" t="str">
        <f>_xlfn.IFNA(_xlfn.XLOOKUP(G80,data!$F:$F,data!B:B),'Ch2'!E80)</f>
        <v>GravityX, MoM</v>
      </c>
      <c r="K80" s="29">
        <f t="shared" si="13"/>
        <v>247060.520864444</v>
      </c>
      <c r="L80" s="29"/>
      <c r="M80" s="29" t="str">
        <f t="shared" si="14"/>
        <v>GravityX Div. 2,4</v>
      </c>
      <c r="N80" s="111">
        <f t="shared" si="9"/>
        <v>7.6484575637936203E-4</v>
      </c>
      <c r="O80" s="29">
        <f t="shared" si="15"/>
        <v>247060.520864444</v>
      </c>
      <c r="P80" s="7">
        <v>450386</v>
      </c>
      <c r="Q80" s="7" t="s">
        <v>356</v>
      </c>
      <c r="R80" s="35">
        <f>'Ch2 best data'!CR80 + 'Ch2 best data'!CS80 + 'Ch2 best data'!CU80 + 'Ch2 best data'!CV80</f>
        <v>0</v>
      </c>
      <c r="S80" s="54">
        <f>_xlfn.IFNA(_xlfn.XLOOKUP($A80&amp;$B80,data!$F:$F,data!CH:CH),-1) + _xlfn.IFNA(_xlfn.XLOOKUP($A80&amp;$B80,data!$F:$F,data!CI:CI),-1) + _xlfn.IFNA(_xlfn.XLOOKUP($A80&amp;$B80,data!$F:$F,data!CK:CK),-1) + _xlfn.IFNA(_xlfn.XLOOKUP($A80&amp;$B80,data!$F:$F,data!CL:CL),-1)</f>
        <v>0</v>
      </c>
    </row>
    <row r="81" spans="1:19" x14ac:dyDescent="0.2">
      <c r="A81" s="5" t="s">
        <v>366</v>
      </c>
      <c r="B81" s="5">
        <v>11</v>
      </c>
      <c r="C81" s="7">
        <v>3159362.0323989987</v>
      </c>
      <c r="D81" s="6">
        <f t="shared" si="10"/>
        <v>129393916.999999</v>
      </c>
      <c r="E81" s="7" t="s">
        <v>358</v>
      </c>
      <c r="F81" s="6">
        <v>126234554.9676</v>
      </c>
      <c r="G81" t="str">
        <f t="shared" si="12"/>
        <v>C2FEN3177711</v>
      </c>
      <c r="H81" s="7">
        <f t="shared" si="11"/>
        <v>3159497.1711279899</v>
      </c>
      <c r="I81" s="6">
        <f>_xlfn.IFNA(_xlfn.XLOOKUP(G81,data!$F:$F,data!I:I),'Ch2'!D81)</f>
        <v>129394052.13872799</v>
      </c>
      <c r="J81" s="6" t="str">
        <f>_xlfn.IFNA(_xlfn.XLOOKUP(G81,data!$F:$F,data!B:B),'Ch2'!E81)</f>
        <v>GravityX, MoM</v>
      </c>
      <c r="K81" s="29">
        <f t="shared" si="13"/>
        <v>3159362.0323989987</v>
      </c>
      <c r="L81" s="29"/>
      <c r="M81" s="29" t="str">
        <f t="shared" si="14"/>
        <v>GravityX Div. 4</v>
      </c>
      <c r="N81" s="111">
        <f t="shared" si="9"/>
        <v>4.277405615615848E-5</v>
      </c>
      <c r="O81" s="29">
        <f t="shared" si="15"/>
        <v>3159362.0323989987</v>
      </c>
      <c r="P81" s="7">
        <v>129393916.999999</v>
      </c>
      <c r="Q81" s="7" t="s">
        <v>358</v>
      </c>
      <c r="R81" s="35">
        <f>'Ch2 best data'!CR81 + 'Ch2 best data'!CS81 + 'Ch2 best data'!CU81 + 'Ch2 best data'!CV81</f>
        <v>0</v>
      </c>
      <c r="S81" s="54">
        <f>_xlfn.IFNA(_xlfn.XLOOKUP($A81&amp;$B81,data!$F:$F,data!CH:CH),-1) + _xlfn.IFNA(_xlfn.XLOOKUP($A81&amp;$B81,data!$F:$F,data!CI:CI),-1) + _xlfn.IFNA(_xlfn.XLOOKUP($A81&amp;$B81,data!$F:$F,data!CK:CK),-1) + _xlfn.IFNA(_xlfn.XLOOKUP($A81&amp;$B81,data!$F:$F,data!CL:CL),-1)</f>
        <v>0</v>
      </c>
    </row>
    <row r="82" spans="1:19" x14ac:dyDescent="0.2">
      <c r="A82" s="5" t="s">
        <v>366</v>
      </c>
      <c r="B82" s="5">
        <v>12</v>
      </c>
      <c r="C82" s="7">
        <v>46865121.154969797</v>
      </c>
      <c r="D82" s="6">
        <f t="shared" si="10"/>
        <v>105444719</v>
      </c>
      <c r="E82" s="7" t="s">
        <v>359</v>
      </c>
      <c r="F82" s="6">
        <v>58579597.845030203</v>
      </c>
      <c r="G82" t="str">
        <f t="shared" si="12"/>
        <v>C2FEN3177712</v>
      </c>
      <c r="H82" s="7">
        <f t="shared" si="11"/>
        <v>46866638.068575799</v>
      </c>
      <c r="I82" s="6">
        <f>_xlfn.IFNA(_xlfn.XLOOKUP(G82,data!$F:$F,data!I:I),'Ch2'!D82)</f>
        <v>105446235.913606</v>
      </c>
      <c r="J82" s="6" t="str">
        <f>_xlfn.IFNA(_xlfn.XLOOKUP(G82,data!$F:$F,data!B:B),'Ch2'!E82)</f>
        <v>GravityX, MoM</v>
      </c>
      <c r="K82" s="29">
        <f t="shared" si="13"/>
        <v>46865121.154969797</v>
      </c>
      <c r="L82" s="29"/>
      <c r="M82" s="29" t="str">
        <f t="shared" si="14"/>
        <v>GravityX Div. 2</v>
      </c>
      <c r="N82" s="111">
        <f t="shared" si="9"/>
        <v>3.2367645033559711E-5</v>
      </c>
      <c r="O82" s="29">
        <f t="shared" si="15"/>
        <v>46865121.154969797</v>
      </c>
      <c r="P82" s="7">
        <v>105444719</v>
      </c>
      <c r="Q82" s="7" t="s">
        <v>359</v>
      </c>
      <c r="R82" s="35">
        <f>'Ch2 best data'!CR82 + 'Ch2 best data'!CS82 + 'Ch2 best data'!CU82 + 'Ch2 best data'!CV82</f>
        <v>0</v>
      </c>
      <c r="S82" s="54">
        <f>_xlfn.IFNA(_xlfn.XLOOKUP($A82&amp;$B82,data!$F:$F,data!CH:CH),-1) + _xlfn.IFNA(_xlfn.XLOOKUP($A82&amp;$B82,data!$F:$F,data!CI:CI),-1) + _xlfn.IFNA(_xlfn.XLOOKUP($A82&amp;$B82,data!$F:$F,data!CK:CK),-1) + _xlfn.IFNA(_xlfn.XLOOKUP($A82&amp;$B82,data!$F:$F,data!CL:CL),-1)</f>
        <v>0</v>
      </c>
    </row>
    <row r="83" spans="1:19" x14ac:dyDescent="0.2">
      <c r="A83" s="5" t="s">
        <v>366</v>
      </c>
      <c r="B83" s="5">
        <v>15</v>
      </c>
      <c r="C83" s="7">
        <v>3900073.0500259995</v>
      </c>
      <c r="D83" s="6">
        <f t="shared" si="10"/>
        <v>123942084</v>
      </c>
      <c r="E83" s="7" t="s">
        <v>352</v>
      </c>
      <c r="F83" s="6">
        <v>120042010.949974</v>
      </c>
      <c r="G83" t="str">
        <f t="shared" si="12"/>
        <v>C2FEN3177715</v>
      </c>
      <c r="H83" s="7">
        <f t="shared" si="11"/>
        <v>3906493.1137239933</v>
      </c>
      <c r="I83" s="6">
        <f>_xlfn.IFNA(_xlfn.XLOOKUP(G83,data!$F:$F,data!I:I),'Ch2'!D83)</f>
        <v>123948504.06369799</v>
      </c>
      <c r="J83" s="6" t="str">
        <f>_xlfn.IFNA(_xlfn.XLOOKUP(G83,data!$F:$F,data!B:B),'Ch2'!E83)</f>
        <v>GravityX, MoM</v>
      </c>
      <c r="K83" s="29">
        <f t="shared" si="13"/>
        <v>3900073.0500259995</v>
      </c>
      <c r="L83" s="29"/>
      <c r="M83" s="29" t="str">
        <f t="shared" si="14"/>
        <v>NU_Columbia_Artelys Div. 4</v>
      </c>
      <c r="N83" s="111">
        <f t="shared" si="9"/>
        <v>1.646139345505615E-3</v>
      </c>
      <c r="O83" s="29">
        <f t="shared" si="15"/>
        <v>3900073.0500259995</v>
      </c>
      <c r="P83" s="7">
        <v>123942084</v>
      </c>
      <c r="Q83" s="7" t="s">
        <v>352</v>
      </c>
      <c r="R83" s="35">
        <f>'Ch2 best data'!CR83 + 'Ch2 best data'!CS83 + 'Ch2 best data'!CU83 + 'Ch2 best data'!CV83</f>
        <v>72</v>
      </c>
      <c r="S83" s="54">
        <f>_xlfn.IFNA(_xlfn.XLOOKUP($A83&amp;$B83,data!$F:$F,data!CH:CH),-1) + _xlfn.IFNA(_xlfn.XLOOKUP($A83&amp;$B83,data!$F:$F,data!CI:CI),-1) + _xlfn.IFNA(_xlfn.XLOOKUP($A83&amp;$B83,data!$F:$F,data!CK:CK),-1) + _xlfn.IFNA(_xlfn.XLOOKUP($A83&amp;$B83,data!$F:$F,data!CL:CL),-1)</f>
        <v>2695</v>
      </c>
    </row>
    <row r="84" spans="1:19" x14ac:dyDescent="0.2">
      <c r="A84" s="5" t="s">
        <v>366</v>
      </c>
      <c r="B84" s="5">
        <v>19</v>
      </c>
      <c r="C84" s="7">
        <v>7766561.1133130044</v>
      </c>
      <c r="D84" s="6">
        <f t="shared" si="10"/>
        <v>111775899</v>
      </c>
      <c r="E84" s="7" t="s">
        <v>359</v>
      </c>
      <c r="F84" s="6">
        <v>104009337.886687</v>
      </c>
      <c r="G84" t="str">
        <f t="shared" si="12"/>
        <v>C2FEN3177719</v>
      </c>
      <c r="H84" s="7">
        <f t="shared" si="11"/>
        <v>7766660.3072490096</v>
      </c>
      <c r="I84" s="6">
        <f>_xlfn.IFNA(_xlfn.XLOOKUP(G84,data!$F:$F,data!I:I),'Ch2'!D84)</f>
        <v>111775998.19393601</v>
      </c>
      <c r="J84" s="6" t="str">
        <f>_xlfn.IFNA(_xlfn.XLOOKUP(G84,data!$F:$F,data!B:B),'Ch2'!E84)</f>
        <v>GravityX, MoM</v>
      </c>
      <c r="K84" s="29">
        <f t="shared" si="13"/>
        <v>7766561.1133130044</v>
      </c>
      <c r="L84" s="29"/>
      <c r="M84" s="29" t="str">
        <f t="shared" si="14"/>
        <v>GravityX Div. 2</v>
      </c>
      <c r="N84" s="111">
        <f t="shared" si="9"/>
        <v>1.2771924994492423E-5</v>
      </c>
      <c r="O84" s="29">
        <f t="shared" si="15"/>
        <v>7766561.1133130044</v>
      </c>
      <c r="P84" s="7">
        <v>111775899</v>
      </c>
      <c r="Q84" s="7" t="s">
        <v>359</v>
      </c>
      <c r="R84" s="35">
        <f>'Ch2 best data'!CR84 + 'Ch2 best data'!CS84 + 'Ch2 best data'!CU84 + 'Ch2 best data'!CV84</f>
        <v>0</v>
      </c>
      <c r="S84" s="54">
        <f>_xlfn.IFNA(_xlfn.XLOOKUP($A84&amp;$B84,data!$F:$F,data!CH:CH),-1) + _xlfn.IFNA(_xlfn.XLOOKUP($A84&amp;$B84,data!$F:$F,data!CI:CI),-1) + _xlfn.IFNA(_xlfn.XLOOKUP($A84&amp;$B84,data!$F:$F,data!CK:CK),-1) + _xlfn.IFNA(_xlfn.XLOOKUP($A84&amp;$B84,data!$F:$F,data!CL:CL),-1)</f>
        <v>0</v>
      </c>
    </row>
    <row r="85" spans="1:19" x14ac:dyDescent="0.2">
      <c r="A85" s="5" t="s">
        <v>366</v>
      </c>
      <c r="B85" s="5">
        <v>51</v>
      </c>
      <c r="C85" s="7">
        <v>2745642.6487350017</v>
      </c>
      <c r="D85" s="6">
        <f t="shared" si="10"/>
        <v>113575641</v>
      </c>
      <c r="E85" s="7" t="s">
        <v>359</v>
      </c>
      <c r="F85" s="6">
        <v>110829998.351265</v>
      </c>
      <c r="G85" t="str">
        <f t="shared" si="12"/>
        <v>C2FEN3177751</v>
      </c>
      <c r="H85" s="7">
        <f t="shared" si="11"/>
        <v>2745859.3223669976</v>
      </c>
      <c r="I85" s="6">
        <f>_xlfn.IFNA(_xlfn.XLOOKUP(G85,data!$F:$F,data!I:I),'Ch2'!D85)</f>
        <v>113575857.673632</v>
      </c>
      <c r="J85" s="6" t="str">
        <f>_xlfn.IFNA(_xlfn.XLOOKUP(G85,data!$F:$F,data!B:B),'Ch2'!E85)</f>
        <v>GravityX, MoM</v>
      </c>
      <c r="K85" s="29">
        <f t="shared" si="13"/>
        <v>2745642.6487350017</v>
      </c>
      <c r="L85" s="29"/>
      <c r="M85" s="29" t="str">
        <f t="shared" si="14"/>
        <v>GravityX Div. 2</v>
      </c>
      <c r="N85" s="111">
        <f t="shared" si="9"/>
        <v>7.8915452488281801E-5</v>
      </c>
      <c r="O85" s="29">
        <f t="shared" si="15"/>
        <v>2745642.6487350017</v>
      </c>
      <c r="P85" s="7">
        <v>113575641</v>
      </c>
      <c r="Q85" s="7" t="s">
        <v>359</v>
      </c>
      <c r="R85" s="35">
        <f>'Ch2 best data'!CR85 + 'Ch2 best data'!CS85 + 'Ch2 best data'!CU85 + 'Ch2 best data'!CV85</f>
        <v>0</v>
      </c>
      <c r="S85" s="54">
        <f>_xlfn.IFNA(_xlfn.XLOOKUP($A85&amp;$B85,data!$F:$F,data!CH:CH),-1) + _xlfn.IFNA(_xlfn.XLOOKUP($A85&amp;$B85,data!$F:$F,data!CI:CI),-1) + _xlfn.IFNA(_xlfn.XLOOKUP($A85&amp;$B85,data!$F:$F,data!CK:CK),-1) + _xlfn.IFNA(_xlfn.XLOOKUP($A85&amp;$B85,data!$F:$F,data!CL:CL),-1)</f>
        <v>0</v>
      </c>
    </row>
    <row r="86" spans="1:19" x14ac:dyDescent="0.2">
      <c r="S86" s="35">
        <f>COUNTIF(S2:S85,"&gt;-1")</f>
        <v>84</v>
      </c>
    </row>
    <row r="87" spans="1:19" x14ac:dyDescent="0.2">
      <c r="D87" s="94"/>
      <c r="E87" s="94"/>
      <c r="F87" s="9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62E5-D3F9-4B49-A2E6-7AD097D265E0}">
  <dimension ref="A1:AC87"/>
  <sheetViews>
    <sheetView workbookViewId="0">
      <pane ySplit="1" topLeftCell="A18" activePane="bottomLeft" state="frozen"/>
      <selection pane="bottomLeft" activeCell="M24" sqref="M24"/>
    </sheetView>
  </sheetViews>
  <sheetFormatPr baseColWidth="10" defaultRowHeight="16" x14ac:dyDescent="0.2"/>
  <cols>
    <col min="3" max="3" width="14.5" bestFit="1" customWidth="1"/>
    <col min="6" max="6" width="18.83203125" bestFit="1" customWidth="1"/>
    <col min="7" max="7" width="16.83203125" bestFit="1" customWidth="1"/>
    <col min="8" max="8" width="26" bestFit="1" customWidth="1"/>
    <col min="9" max="9" width="22.1640625" bestFit="1" customWidth="1"/>
    <col min="10" max="10" width="13.5" bestFit="1" customWidth="1"/>
    <col min="15" max="15" width="24.83203125" bestFit="1" customWidth="1"/>
    <col min="16" max="16" width="12.33203125" bestFit="1" customWidth="1"/>
    <col min="17" max="17" width="11.5" bestFit="1" customWidth="1"/>
    <col min="18" max="18" width="26" bestFit="1" customWidth="1"/>
    <col min="20" max="20" width="15.1640625" bestFit="1" customWidth="1"/>
    <col min="28" max="28" width="13.33203125" bestFit="1" customWidth="1"/>
  </cols>
  <sheetData>
    <row r="1" spans="1:29" ht="51" x14ac:dyDescent="0.2">
      <c r="A1" s="2" t="s">
        <v>3</v>
      </c>
      <c r="B1" s="2" t="s">
        <v>335</v>
      </c>
      <c r="C1" s="3" t="s">
        <v>338</v>
      </c>
      <c r="D1" s="3" t="s">
        <v>337</v>
      </c>
      <c r="E1" s="3" t="s">
        <v>369</v>
      </c>
      <c r="F1" s="4" t="s">
        <v>1067</v>
      </c>
      <c r="G1" s="3" t="s">
        <v>1068</v>
      </c>
      <c r="H1" s="4" t="s">
        <v>368</v>
      </c>
      <c r="I1" s="3" t="s">
        <v>1120</v>
      </c>
      <c r="J1" s="31" t="s">
        <v>369</v>
      </c>
      <c r="K1" s="2" t="s">
        <v>3</v>
      </c>
      <c r="L1" s="2" t="s">
        <v>335</v>
      </c>
      <c r="M1" s="11" t="s">
        <v>555</v>
      </c>
      <c r="N1" s="9" t="s">
        <v>367</v>
      </c>
      <c r="O1" s="4" t="s">
        <v>368</v>
      </c>
      <c r="P1" s="9" t="s">
        <v>552</v>
      </c>
      <c r="Q1" s="9" t="s">
        <v>551</v>
      </c>
      <c r="R1" s="9" t="s">
        <v>371</v>
      </c>
      <c r="S1" s="9" t="s">
        <v>1069</v>
      </c>
      <c r="T1" s="31" t="s">
        <v>369</v>
      </c>
      <c r="U1" s="2" t="s">
        <v>3</v>
      </c>
      <c r="V1" s="2" t="s">
        <v>335</v>
      </c>
      <c r="W1" s="11" t="s">
        <v>555</v>
      </c>
      <c r="X1" s="9" t="s">
        <v>367</v>
      </c>
      <c r="Y1" s="4" t="s">
        <v>368</v>
      </c>
      <c r="Z1" s="9" t="s">
        <v>552</v>
      </c>
      <c r="AA1" s="9" t="s">
        <v>551</v>
      </c>
      <c r="AB1" s="9" t="s">
        <v>371</v>
      </c>
      <c r="AC1" s="9" t="s">
        <v>1069</v>
      </c>
    </row>
    <row r="2" spans="1:29" x14ac:dyDescent="0.2">
      <c r="A2" s="5" t="s">
        <v>323</v>
      </c>
      <c r="B2" s="5">
        <v>5</v>
      </c>
      <c r="C2" t="s">
        <v>982</v>
      </c>
      <c r="D2" s="6">
        <v>834871.64672543597</v>
      </c>
      <c r="E2" s="30">
        <f>_xlfn.IFNA(_xlfn.XLOOKUP(F2&amp;G2,data!J:J,data!N:N),DATEVALUE("10/4/2021"))</f>
        <v>44473</v>
      </c>
      <c r="F2" s="7">
        <v>506877.35327456403</v>
      </c>
      <c r="G2" s="6">
        <v>1341749</v>
      </c>
      <c r="H2" s="7" t="s">
        <v>339</v>
      </c>
      <c r="I2" t="s">
        <v>1117</v>
      </c>
      <c r="J2" s="8">
        <v>44621.926500185182</v>
      </c>
      <c r="K2" s="5" t="s">
        <v>323</v>
      </c>
      <c r="L2" s="5">
        <v>5</v>
      </c>
      <c r="M2" s="6">
        <f t="shared" ref="M2:M4" si="0">N2-D2</f>
        <v>514940.29882984399</v>
      </c>
      <c r="N2" s="6">
        <v>1349811.94555528</v>
      </c>
      <c r="O2" s="25" t="s">
        <v>547</v>
      </c>
      <c r="P2" s="10">
        <f t="shared" ref="P2:P4" si="1">M2/Q2 - 1</f>
        <v>1.5907093704603525E-2</v>
      </c>
      <c r="Q2" s="7">
        <v>506877.35327456403</v>
      </c>
      <c r="R2" s="7" t="s">
        <v>339</v>
      </c>
      <c r="S2" t="str">
        <f>IF(AND(F2=Q2,H2=R2),"OK","no")</f>
        <v>OK</v>
      </c>
      <c r="T2" s="30">
        <v>44624.414792303243</v>
      </c>
      <c r="U2" s="5" t="s">
        <v>323</v>
      </c>
      <c r="V2" s="5">
        <v>5</v>
      </c>
      <c r="W2" s="7">
        <v>515865.26076691411</v>
      </c>
      <c r="X2" s="6">
        <v>1350736.9074923501</v>
      </c>
      <c r="Y2" s="6" t="s">
        <v>547</v>
      </c>
      <c r="Z2" s="37">
        <v>1.7731917660723573E-2</v>
      </c>
      <c r="AA2" s="6">
        <v>514940.29882984399</v>
      </c>
      <c r="AB2" s="25" t="s">
        <v>547</v>
      </c>
      <c r="AC2" t="str">
        <f>IF(AND(M2=AA2,O2=AB2),"OK","no")</f>
        <v>OK</v>
      </c>
    </row>
    <row r="3" spans="1:29" x14ac:dyDescent="0.2">
      <c r="A3" s="5" t="s">
        <v>323</v>
      </c>
      <c r="B3" s="5">
        <v>17</v>
      </c>
      <c r="C3" t="s">
        <v>983</v>
      </c>
      <c r="D3" s="6">
        <v>664840.35239192995</v>
      </c>
      <c r="E3" s="30">
        <f>_xlfn.IFNA(_xlfn.XLOOKUP(F3&amp;G3,data!J:J,data!N:N),DATEVALUE("10/4/2021"))</f>
        <v>44473</v>
      </c>
      <c r="F3" s="7">
        <v>537994.64760807005</v>
      </c>
      <c r="G3" s="6">
        <v>1202835</v>
      </c>
      <c r="H3" s="7" t="s">
        <v>340</v>
      </c>
      <c r="I3" t="s">
        <v>1118</v>
      </c>
      <c r="J3" s="40">
        <v>44614.887499999997</v>
      </c>
      <c r="K3" s="5" t="s">
        <v>323</v>
      </c>
      <c r="L3" s="5">
        <v>17</v>
      </c>
      <c r="M3" s="6">
        <f t="shared" si="0"/>
        <v>547836.54563834995</v>
      </c>
      <c r="N3" s="6">
        <v>1212676.8980302799</v>
      </c>
      <c r="O3" s="25" t="s">
        <v>547</v>
      </c>
      <c r="P3" s="10">
        <f t="shared" si="1"/>
        <v>1.8293672760569368E-2</v>
      </c>
      <c r="Q3" s="7">
        <v>537994.64760807005</v>
      </c>
      <c r="R3" s="7" t="s">
        <v>340</v>
      </c>
      <c r="S3" t="str">
        <f>IF(AND(F3=Q3,H3=R3),"OK","no")</f>
        <v>OK</v>
      </c>
      <c r="T3" s="30">
        <v>44627.389810127315</v>
      </c>
      <c r="U3" s="5" t="s">
        <v>323</v>
      </c>
      <c r="V3" s="5">
        <v>17</v>
      </c>
      <c r="W3" s="7">
        <v>574048.06853597995</v>
      </c>
      <c r="X3" s="6">
        <v>1238888.4209279099</v>
      </c>
      <c r="Y3" s="6" t="s">
        <v>547</v>
      </c>
      <c r="Z3" s="37">
        <v>6.7014460251981767E-2</v>
      </c>
      <c r="AA3" s="6">
        <v>547836.54563834995</v>
      </c>
      <c r="AB3" s="25" t="s">
        <v>547</v>
      </c>
      <c r="AC3" t="str">
        <f>IF(AND(M3=AA3,O3=AB3),"OK","no")</f>
        <v>OK</v>
      </c>
    </row>
    <row r="4" spans="1:29" x14ac:dyDescent="0.2">
      <c r="A4" s="5" t="s">
        <v>323</v>
      </c>
      <c r="B4" s="5">
        <v>24</v>
      </c>
      <c r="C4" t="s">
        <v>984</v>
      </c>
      <c r="D4" s="6">
        <v>1016926.07337324</v>
      </c>
      <c r="E4" s="30">
        <f>_xlfn.IFNA(_xlfn.XLOOKUP(F4&amp;G4,data!J:J,data!N:N),DATEVALUE("10/4/2021"))</f>
        <v>44473</v>
      </c>
      <c r="F4" s="7">
        <v>472499.92662676005</v>
      </c>
      <c r="G4" s="6">
        <v>1489426</v>
      </c>
      <c r="H4" s="7" t="s">
        <v>341</v>
      </c>
      <c r="I4" t="s">
        <v>1119</v>
      </c>
      <c r="J4" s="40">
        <v>44614.907638888886</v>
      </c>
      <c r="K4" s="5" t="s">
        <v>323</v>
      </c>
      <c r="L4" s="5">
        <v>24</v>
      </c>
      <c r="M4" s="6">
        <f t="shared" si="0"/>
        <v>473358.72562805004</v>
      </c>
      <c r="N4" s="6">
        <v>1490284.79900129</v>
      </c>
      <c r="O4" s="25" t="s">
        <v>547</v>
      </c>
      <c r="P4" s="10">
        <f t="shared" si="1"/>
        <v>1.8175643061388858E-3</v>
      </c>
      <c r="Q4" s="6">
        <v>472499.92662676005</v>
      </c>
      <c r="R4" s="7" t="s">
        <v>341</v>
      </c>
      <c r="S4" t="str">
        <f>IF(AND(F4=Q4,H4=R4),"OK","no")</f>
        <v>OK</v>
      </c>
      <c r="T4" s="30">
        <v>44627.39088071759</v>
      </c>
      <c r="U4" s="5" t="s">
        <v>323</v>
      </c>
      <c r="V4" s="5">
        <v>24</v>
      </c>
      <c r="W4" s="7">
        <v>474620.42619860009</v>
      </c>
      <c r="X4" s="6">
        <v>1491546.49957184</v>
      </c>
      <c r="Y4" s="6" t="s">
        <v>547</v>
      </c>
      <c r="Z4" s="10">
        <v>4.4878304785751499E-3</v>
      </c>
      <c r="AA4" s="6">
        <v>473358.72562805004</v>
      </c>
      <c r="AB4" s="25" t="s">
        <v>547</v>
      </c>
      <c r="AC4" t="str">
        <f>IF(AND(M4=AA4,O4=AB4),"OK","no")</f>
        <v>OK</v>
      </c>
    </row>
    <row r="5" spans="1:29" x14ac:dyDescent="0.2">
      <c r="A5" s="5" t="s">
        <v>323</v>
      </c>
      <c r="B5" s="5">
        <v>62</v>
      </c>
      <c r="C5" t="s">
        <v>985</v>
      </c>
      <c r="D5" s="6">
        <v>970209.35864308197</v>
      </c>
      <c r="E5" s="30">
        <f>_xlfn.IFNA(_xlfn.XLOOKUP(F5&amp;G5,data!J:J,data!N:N),DATEVALUE("10/4/2021"))</f>
        <v>44473</v>
      </c>
      <c r="F5" s="7">
        <v>459249.64135691803</v>
      </c>
      <c r="G5" s="6">
        <v>1429459</v>
      </c>
      <c r="H5" s="7" t="s">
        <v>342</v>
      </c>
      <c r="I5" t="s">
        <v>1121</v>
      </c>
    </row>
    <row r="6" spans="1:29" x14ac:dyDescent="0.2">
      <c r="A6" s="5" t="s">
        <v>323</v>
      </c>
      <c r="B6" s="5">
        <v>73</v>
      </c>
      <c r="C6" t="s">
        <v>986</v>
      </c>
      <c r="D6" s="6">
        <v>752941.21382549405</v>
      </c>
      <c r="E6" s="30">
        <f>_xlfn.IFNA(_xlfn.XLOOKUP(F6&amp;G6,data!J:J,data!N:N),DATEVALUE("10/4/2021"))</f>
        <v>44473</v>
      </c>
      <c r="F6" s="7">
        <v>540669.786174507</v>
      </c>
      <c r="G6" s="6">
        <v>1293611.0000000009</v>
      </c>
      <c r="H6" s="7" t="s">
        <v>343</v>
      </c>
      <c r="I6" t="s">
        <v>1121</v>
      </c>
    </row>
    <row r="7" spans="1:29" x14ac:dyDescent="0.2">
      <c r="A7" s="5" t="s">
        <v>317</v>
      </c>
      <c r="B7" s="5">
        <v>25</v>
      </c>
      <c r="C7" t="s">
        <v>987</v>
      </c>
      <c r="D7" s="6">
        <v>3991892.6062869499</v>
      </c>
      <c r="E7" s="30">
        <f>_xlfn.IFNA(_xlfn.XLOOKUP(F7&amp;G7,data!J:J,data!N:N),DATEVALUE("10/4/2021"))</f>
        <v>44473</v>
      </c>
      <c r="F7" s="7">
        <v>148426.39371305006</v>
      </c>
      <c r="G7" s="6">
        <v>4140319</v>
      </c>
      <c r="H7" s="7" t="s">
        <v>344</v>
      </c>
      <c r="I7" t="s">
        <v>1121</v>
      </c>
    </row>
    <row r="8" spans="1:29" x14ac:dyDescent="0.2">
      <c r="A8" s="5" t="s">
        <v>317</v>
      </c>
      <c r="B8" s="5">
        <v>121</v>
      </c>
      <c r="C8" t="s">
        <v>988</v>
      </c>
      <c r="D8" s="6">
        <v>6231580.8526393799</v>
      </c>
      <c r="E8" s="30">
        <f>_xlfn.IFNA(_xlfn.XLOOKUP(F8&amp;G8,data!J:J,data!N:N),DATEVALUE("10/4/2021"))</f>
        <v>44473</v>
      </c>
      <c r="F8" s="7">
        <v>221844.14736062009</v>
      </c>
      <c r="G8" s="6">
        <v>6453425</v>
      </c>
      <c r="H8" s="7" t="s">
        <v>344</v>
      </c>
      <c r="I8" t="s">
        <v>1121</v>
      </c>
    </row>
    <row r="9" spans="1:29" x14ac:dyDescent="0.2">
      <c r="A9" s="5" t="s">
        <v>317</v>
      </c>
      <c r="B9" s="5">
        <v>134</v>
      </c>
      <c r="C9" t="s">
        <v>989</v>
      </c>
      <c r="D9" s="6">
        <v>4738473.0076005198</v>
      </c>
      <c r="E9" s="30">
        <f>_xlfn.IFNA(_xlfn.XLOOKUP(F9&amp;G9,data!J:J,data!N:N),DATEVALUE("10/4/2021"))</f>
        <v>44473</v>
      </c>
      <c r="F9" s="7">
        <v>169907.99239946995</v>
      </c>
      <c r="G9" s="6">
        <v>4908380.9999999898</v>
      </c>
      <c r="H9" s="7" t="s">
        <v>345</v>
      </c>
      <c r="I9" t="s">
        <v>1121</v>
      </c>
    </row>
    <row r="10" spans="1:29" x14ac:dyDescent="0.2">
      <c r="A10" s="5" t="s">
        <v>317</v>
      </c>
      <c r="B10" s="5">
        <v>260</v>
      </c>
      <c r="C10" t="s">
        <v>990</v>
      </c>
      <c r="D10" s="6">
        <v>5855727.9599919198</v>
      </c>
      <c r="E10" s="30">
        <f>_xlfn.IFNA(_xlfn.XLOOKUP(F10&amp;G10,data!J:J,data!N:N),DATEVALUE("10/4/2021"))</f>
        <v>44473</v>
      </c>
      <c r="F10" s="7">
        <v>201605.04000808019</v>
      </c>
      <c r="G10" s="6">
        <v>6057333</v>
      </c>
      <c r="H10" s="7" t="s">
        <v>345</v>
      </c>
      <c r="I10" t="s">
        <v>1121</v>
      </c>
    </row>
    <row r="11" spans="1:29" x14ac:dyDescent="0.2">
      <c r="A11" s="5" t="s">
        <v>317</v>
      </c>
      <c r="B11" s="5">
        <v>262</v>
      </c>
      <c r="C11" t="s">
        <v>991</v>
      </c>
      <c r="D11" s="6">
        <v>5683456.7108912896</v>
      </c>
      <c r="E11" s="30">
        <f>_xlfn.IFNA(_xlfn.XLOOKUP(F11&amp;G11,data!J:J,data!N:N),DATEVALUE("10/4/2021"))</f>
        <v>44473</v>
      </c>
      <c r="F11" s="7">
        <v>211785.28910871036</v>
      </c>
      <c r="G11" s="6">
        <v>5895242</v>
      </c>
      <c r="H11" s="7" t="s">
        <v>345</v>
      </c>
    </row>
    <row r="12" spans="1:29" x14ac:dyDescent="0.2">
      <c r="A12" s="5" t="s">
        <v>346</v>
      </c>
      <c r="B12" s="5">
        <v>3</v>
      </c>
      <c r="C12" t="s">
        <v>992</v>
      </c>
      <c r="D12" s="6">
        <v>5470568.5285181599</v>
      </c>
      <c r="E12" s="30">
        <f>_xlfn.IFNA(_xlfn.XLOOKUP(F12&amp;G12,data!J:J,data!N:N),DATEVALUE("10/4/2021"))</f>
        <v>44473</v>
      </c>
      <c r="F12" s="7">
        <v>173323.47148182988</v>
      </c>
      <c r="G12" s="6">
        <v>5643891.9999999898</v>
      </c>
      <c r="H12" s="7" t="s">
        <v>344</v>
      </c>
    </row>
    <row r="13" spans="1:29" x14ac:dyDescent="0.2">
      <c r="A13" s="5" t="s">
        <v>346</v>
      </c>
      <c r="B13" s="5">
        <v>18</v>
      </c>
      <c r="C13" t="s">
        <v>993</v>
      </c>
      <c r="D13" s="6">
        <v>4933138.3763403501</v>
      </c>
      <c r="E13" s="30">
        <f>_xlfn.IFNA(_xlfn.XLOOKUP(F13&amp;G13,data!J:J,data!N:N),DATEVALUE("10/4/2021"))</f>
        <v>44473</v>
      </c>
      <c r="F13" s="7">
        <v>167555.62365964986</v>
      </c>
      <c r="G13" s="6">
        <v>5100694</v>
      </c>
      <c r="H13" s="7" t="s">
        <v>347</v>
      </c>
    </row>
    <row r="14" spans="1:29" x14ac:dyDescent="0.2">
      <c r="A14" s="5" t="s">
        <v>346</v>
      </c>
      <c r="B14" s="5">
        <v>21</v>
      </c>
      <c r="C14" t="s">
        <v>994</v>
      </c>
      <c r="D14" s="6">
        <v>4517097.9252248397</v>
      </c>
      <c r="E14" s="30">
        <f>_xlfn.IFNA(_xlfn.XLOOKUP(F14&amp;G14,data!J:J,data!N:N),DATEVALUE("10/4/2021"))</f>
        <v>44473</v>
      </c>
      <c r="F14" s="7">
        <v>202082.07477515005</v>
      </c>
      <c r="G14" s="6">
        <v>4719179.9999999898</v>
      </c>
      <c r="H14" s="7" t="s">
        <v>340</v>
      </c>
    </row>
    <row r="15" spans="1:29" x14ac:dyDescent="0.2">
      <c r="A15" s="5" t="s">
        <v>346</v>
      </c>
      <c r="B15" s="5">
        <v>40</v>
      </c>
      <c r="C15" t="s">
        <v>995</v>
      </c>
      <c r="D15" s="6">
        <v>7308062.5616325699</v>
      </c>
      <c r="E15" s="30">
        <f>_xlfn.IFNA(_xlfn.XLOOKUP(F15&amp;G15,data!J:J,data!N:N),DATEVALUE("10/4/2021"))</f>
        <v>44473</v>
      </c>
      <c r="F15" s="7">
        <v>236095.43836741988</v>
      </c>
      <c r="G15" s="6">
        <v>7544157.9999999898</v>
      </c>
      <c r="H15" s="7" t="s">
        <v>344</v>
      </c>
    </row>
    <row r="16" spans="1:29" x14ac:dyDescent="0.2">
      <c r="A16" s="5" t="s">
        <v>346</v>
      </c>
      <c r="B16" s="5">
        <v>44</v>
      </c>
      <c r="C16" t="s">
        <v>996</v>
      </c>
      <c r="D16" s="6">
        <v>5979268.4664271502</v>
      </c>
      <c r="E16" s="30">
        <f>_xlfn.IFNA(_xlfn.XLOOKUP(F16&amp;G16,data!J:J,data!N:N),DATEVALUE("10/4/2021"))</f>
        <v>44473</v>
      </c>
      <c r="F16" s="7">
        <v>204816.53357283957</v>
      </c>
      <c r="G16" s="6">
        <v>6184084.9999999898</v>
      </c>
      <c r="H16" s="7" t="s">
        <v>344</v>
      </c>
    </row>
    <row r="17" spans="1:29" x14ac:dyDescent="0.2">
      <c r="A17" s="5" t="s">
        <v>348</v>
      </c>
      <c r="B17" s="5">
        <v>9</v>
      </c>
      <c r="C17" t="s">
        <v>997</v>
      </c>
      <c r="D17" s="6">
        <v>16534983.3044487</v>
      </c>
      <c r="E17" s="30">
        <f>_xlfn.IFNA(_xlfn.XLOOKUP(F17&amp;G17,data!J:J,data!N:N),DATEVALUE("10/4/2021"))</f>
        <v>44473</v>
      </c>
      <c r="F17" s="7">
        <v>258343.69555130042</v>
      </c>
      <c r="G17" s="6">
        <v>16793327</v>
      </c>
      <c r="H17" s="7" t="s">
        <v>344</v>
      </c>
    </row>
    <row r="18" spans="1:29" x14ac:dyDescent="0.2">
      <c r="A18" s="5" t="s">
        <v>348</v>
      </c>
      <c r="B18" s="5">
        <v>29</v>
      </c>
      <c r="C18" t="s">
        <v>998</v>
      </c>
      <c r="D18" s="6">
        <v>9198385.39476813</v>
      </c>
      <c r="E18" s="30">
        <f>_xlfn.IFNA(_xlfn.XLOOKUP(F18&amp;G18,data!J:J,data!N:N),DATEVALUE("10/4/2021"))</f>
        <v>44473</v>
      </c>
      <c r="F18" s="7">
        <v>232338.60523187928</v>
      </c>
      <c r="G18" s="6">
        <v>9430724.0000000093</v>
      </c>
      <c r="H18" s="7" t="s">
        <v>345</v>
      </c>
      <c r="I18" t="s">
        <v>1121</v>
      </c>
    </row>
    <row r="19" spans="1:29" x14ac:dyDescent="0.2">
      <c r="A19" s="5" t="s">
        <v>348</v>
      </c>
      <c r="B19" s="5">
        <v>35</v>
      </c>
      <c r="C19" t="s">
        <v>999</v>
      </c>
      <c r="D19" s="6">
        <v>9374063.0758008398</v>
      </c>
      <c r="E19" s="30">
        <f>_xlfn.IFNA(_xlfn.XLOOKUP(F19&amp;G19,data!J:J,data!N:N),DATEVALUE("10/4/2021"))</f>
        <v>44473</v>
      </c>
      <c r="F19" s="7">
        <v>245002.9241991993</v>
      </c>
      <c r="G19" s="6">
        <v>9619066.0000000391</v>
      </c>
      <c r="H19" s="7" t="s">
        <v>344</v>
      </c>
    </row>
    <row r="20" spans="1:29" x14ac:dyDescent="0.2">
      <c r="A20" s="5" t="s">
        <v>348</v>
      </c>
      <c r="B20" s="5">
        <v>41</v>
      </c>
      <c r="C20" t="s">
        <v>1000</v>
      </c>
      <c r="D20" s="6">
        <v>10061767.154412</v>
      </c>
      <c r="E20" s="30">
        <f>_xlfn.IFNA(_xlfn.XLOOKUP(F20&amp;G20,data!J:J,data!N:N),DATEVALUE("10/4/2021"))</f>
        <v>44473</v>
      </c>
      <c r="F20" s="7">
        <v>299727.84558800049</v>
      </c>
      <c r="G20" s="6">
        <v>10361495</v>
      </c>
      <c r="H20" s="7" t="s">
        <v>344</v>
      </c>
      <c r="I20" t="s">
        <v>1122</v>
      </c>
    </row>
    <row r="21" spans="1:29" x14ac:dyDescent="0.2">
      <c r="A21" s="5" t="s">
        <v>348</v>
      </c>
      <c r="B21" s="5">
        <v>43</v>
      </c>
      <c r="C21" t="s">
        <v>1001</v>
      </c>
      <c r="D21" s="6">
        <v>8954497.9298601002</v>
      </c>
      <c r="E21" s="30">
        <f>_xlfn.IFNA(_xlfn.XLOOKUP(F21&amp;G21,data!J:J,data!N:N),DATEVALUE("10/4/2021"))</f>
        <v>44473</v>
      </c>
      <c r="F21" s="7">
        <v>248387.07013990916</v>
      </c>
      <c r="G21" s="6">
        <v>9202885.0000000093</v>
      </c>
      <c r="H21" s="7" t="s">
        <v>344</v>
      </c>
      <c r="I21" t="s">
        <v>1122</v>
      </c>
    </row>
    <row r="22" spans="1:29" x14ac:dyDescent="0.2">
      <c r="A22" s="5" t="s">
        <v>328</v>
      </c>
      <c r="B22" s="5">
        <v>22</v>
      </c>
      <c r="C22" t="s">
        <v>1002</v>
      </c>
      <c r="D22" s="6">
        <v>53844.687848398498</v>
      </c>
      <c r="E22" s="30">
        <f>_xlfn.IFNA(_xlfn.XLOOKUP(F22&amp;G22,data!J:J,data!N:N),DATEVALUE("10/4/2021"))</f>
        <v>44473</v>
      </c>
      <c r="F22" s="7">
        <v>168805.3121516016</v>
      </c>
      <c r="G22" s="6">
        <v>222650.00000000009</v>
      </c>
      <c r="H22" s="7" t="s">
        <v>349</v>
      </c>
    </row>
    <row r="23" spans="1:29" x14ac:dyDescent="0.2">
      <c r="A23" s="5" t="s">
        <v>328</v>
      </c>
      <c r="B23" s="5">
        <v>23</v>
      </c>
      <c r="C23" t="s">
        <v>1003</v>
      </c>
      <c r="D23" s="6">
        <v>93520.954722989598</v>
      </c>
      <c r="E23" s="30">
        <f>_xlfn.IFNA(_xlfn.XLOOKUP(F23&amp;G23,data!J:J,data!N:N),DATEVALUE("10/4/2021"))</f>
        <v>44473</v>
      </c>
      <c r="F23" s="7">
        <v>163812.04527701042</v>
      </c>
      <c r="G23" s="6">
        <v>257333</v>
      </c>
      <c r="H23" s="7" t="s">
        <v>349</v>
      </c>
      <c r="J23" s="30">
        <v>44564.404617615743</v>
      </c>
      <c r="K23" s="5" t="s">
        <v>328</v>
      </c>
      <c r="L23" s="5">
        <v>23</v>
      </c>
      <c r="M23" s="7">
        <v>163819.13052654441</v>
      </c>
      <c r="N23" s="6">
        <v>257340.08524953399</v>
      </c>
      <c r="O23" s="6" t="s">
        <v>1066</v>
      </c>
      <c r="P23" s="10">
        <v>4.3252311037411673E-5</v>
      </c>
      <c r="Q23" s="6">
        <v>163812.04527701042</v>
      </c>
      <c r="R23" s="7" t="s">
        <v>349</v>
      </c>
      <c r="S23" t="str">
        <f>IF(AND(F23=Q23,H23=R23),"OK","no")</f>
        <v>OK</v>
      </c>
    </row>
    <row r="24" spans="1:29" x14ac:dyDescent="0.2">
      <c r="A24" s="5" t="s">
        <v>324</v>
      </c>
      <c r="B24" s="5">
        <v>9</v>
      </c>
      <c r="C24" t="s">
        <v>1004</v>
      </c>
      <c r="D24" s="6">
        <v>4337639.8683436001</v>
      </c>
      <c r="E24" s="30">
        <f>_xlfn.IFNA(_xlfn.XLOOKUP(F24&amp;G24,data!J:J,data!N:N),DATEVALUE("10/4/2021"))</f>
        <v>44473</v>
      </c>
      <c r="F24" s="7">
        <v>1496812.1316563999</v>
      </c>
      <c r="G24" s="6">
        <v>5834452</v>
      </c>
      <c r="H24" s="7" t="s">
        <v>344</v>
      </c>
      <c r="I24" t="s">
        <v>1123</v>
      </c>
      <c r="J24" s="55">
        <v>44591</v>
      </c>
      <c r="K24" s="5" t="s">
        <v>324</v>
      </c>
      <c r="L24" s="5">
        <v>9</v>
      </c>
      <c r="M24" s="6">
        <f>N24-D24</f>
        <v>1497030.8325014599</v>
      </c>
      <c r="N24" s="6">
        <v>5834670.7008450599</v>
      </c>
      <c r="O24" s="6" t="s">
        <v>547</v>
      </c>
      <c r="P24" s="10">
        <v>3.075851440088595E-4</v>
      </c>
      <c r="Q24" s="7">
        <v>1496812.1316563999</v>
      </c>
      <c r="R24" s="7" t="s">
        <v>344</v>
      </c>
      <c r="S24" t="str">
        <f>IF(AND(F24=Q24,H24=R24),"OK","no")</f>
        <v>OK</v>
      </c>
      <c r="T24" s="30">
        <v>44627.395821620368</v>
      </c>
      <c r="U24" s="5" t="s">
        <v>324</v>
      </c>
      <c r="V24" s="5">
        <v>9</v>
      </c>
      <c r="W24" s="7">
        <v>1497272.5288314698</v>
      </c>
      <c r="X24" s="6">
        <v>5834912.3971750699</v>
      </c>
      <c r="Y24" s="6" t="s">
        <v>547</v>
      </c>
      <c r="Z24" s="10">
        <v>3.075851440088595E-4</v>
      </c>
      <c r="AA24" s="6">
        <v>1497030.8325014599</v>
      </c>
      <c r="AB24" s="25" t="s">
        <v>547</v>
      </c>
      <c r="AC24" t="str">
        <f>IF(AND(M24=AA24,O24=AB24),"OK","no")</f>
        <v>OK</v>
      </c>
    </row>
    <row r="25" spans="1:29" x14ac:dyDescent="0.2">
      <c r="A25" s="5" t="s">
        <v>324</v>
      </c>
      <c r="B25" s="5">
        <v>10</v>
      </c>
      <c r="C25" t="s">
        <v>1005</v>
      </c>
      <c r="D25" s="6">
        <v>4594847.1913130898</v>
      </c>
      <c r="E25" s="30">
        <f>_xlfn.IFNA(_xlfn.XLOOKUP(F25&amp;G25,data!J:J,data!N:N),DATEVALUE("10/4/2021"))</f>
        <v>44473</v>
      </c>
      <c r="F25" s="7">
        <v>1502938.8086869102</v>
      </c>
      <c r="G25" s="6">
        <v>6097786</v>
      </c>
      <c r="H25" s="7" t="s">
        <v>344</v>
      </c>
    </row>
    <row r="26" spans="1:29" x14ac:dyDescent="0.2">
      <c r="A26" s="5" t="s">
        <v>324</v>
      </c>
      <c r="B26" s="5">
        <v>14</v>
      </c>
      <c r="C26" t="s">
        <v>1006</v>
      </c>
      <c r="D26" s="6">
        <v>4318340.1007453203</v>
      </c>
      <c r="E26" s="30">
        <f>_xlfn.IFNA(_xlfn.XLOOKUP(F26&amp;G26,data!J:J,data!N:N),DATEVALUE("10/4/2021"))</f>
        <v>44473</v>
      </c>
      <c r="F26" s="7">
        <v>1626412.8992546797</v>
      </c>
      <c r="G26" s="6">
        <v>5944753</v>
      </c>
      <c r="H26" s="7" t="s">
        <v>344</v>
      </c>
    </row>
    <row r="27" spans="1:29" x14ac:dyDescent="0.2">
      <c r="A27" s="5" t="s">
        <v>324</v>
      </c>
      <c r="B27" s="5">
        <v>55</v>
      </c>
      <c r="C27" t="s">
        <v>1007</v>
      </c>
      <c r="D27" s="6">
        <v>5364932.8849090496</v>
      </c>
      <c r="E27" s="30">
        <f>_xlfn.IFNA(_xlfn.XLOOKUP(F27&amp;G27,data!J:J,data!N:N),DATEVALUE("10/4/2021"))</f>
        <v>44473</v>
      </c>
      <c r="F27" s="7">
        <v>1548710.1150909504</v>
      </c>
      <c r="G27" s="6">
        <v>6913643</v>
      </c>
      <c r="H27" s="7" t="s">
        <v>344</v>
      </c>
    </row>
    <row r="28" spans="1:29" x14ac:dyDescent="0.2">
      <c r="A28" s="5" t="s">
        <v>324</v>
      </c>
      <c r="B28" s="5">
        <v>56</v>
      </c>
      <c r="C28" t="s">
        <v>1008</v>
      </c>
      <c r="D28" s="6">
        <v>5654390.2260969803</v>
      </c>
      <c r="E28" s="30">
        <f>_xlfn.IFNA(_xlfn.XLOOKUP(F28&amp;G28,data!J:J,data!N:N),DATEVALUE("10/4/2021"))</f>
        <v>44473</v>
      </c>
      <c r="F28" s="7">
        <v>1511951.7739030197</v>
      </c>
      <c r="G28" s="6">
        <v>7166342</v>
      </c>
      <c r="H28" s="7" t="s">
        <v>344</v>
      </c>
    </row>
    <row r="29" spans="1:29" x14ac:dyDescent="0.2">
      <c r="A29" s="5" t="s">
        <v>324</v>
      </c>
      <c r="B29" s="5">
        <v>57</v>
      </c>
      <c r="C29" t="s">
        <v>1009</v>
      </c>
      <c r="D29" s="6">
        <v>5718337.6888261298</v>
      </c>
      <c r="E29" s="30">
        <f>_xlfn.IFNA(_xlfn.XLOOKUP(F29&amp;G29,data!J:J,data!N:N),DATEVALUE("10/4/2021"))</f>
        <v>44473</v>
      </c>
      <c r="F29" s="7">
        <v>1485398.3111738702</v>
      </c>
      <c r="G29" s="6">
        <v>7203736</v>
      </c>
      <c r="H29" s="7" t="s">
        <v>344</v>
      </c>
    </row>
    <row r="30" spans="1:29" x14ac:dyDescent="0.2">
      <c r="A30" s="5" t="s">
        <v>324</v>
      </c>
      <c r="B30" s="5">
        <v>60</v>
      </c>
      <c r="C30" t="s">
        <v>1010</v>
      </c>
      <c r="D30" s="6">
        <v>5289092.8945888104</v>
      </c>
      <c r="E30" s="30">
        <f>_xlfn.IFNA(_xlfn.XLOOKUP(F30&amp;G30,data!J:J,data!N:N),DATEVALUE("10/4/2021"))</f>
        <v>44473</v>
      </c>
      <c r="F30" s="7">
        <v>1609572.1054111896</v>
      </c>
      <c r="G30" s="6">
        <v>6898665</v>
      </c>
      <c r="H30" s="7" t="s">
        <v>350</v>
      </c>
      <c r="I30" t="s">
        <v>1122</v>
      </c>
    </row>
    <row r="31" spans="1:29" x14ac:dyDescent="0.2">
      <c r="A31" s="5" t="s">
        <v>351</v>
      </c>
      <c r="B31" s="5">
        <v>105</v>
      </c>
      <c r="C31" t="s">
        <v>1011</v>
      </c>
      <c r="D31" s="6">
        <v>3401779.59507907</v>
      </c>
      <c r="E31" s="30">
        <f>_xlfn.IFNA(_xlfn.XLOOKUP(F31&amp;G31,data!J:J,data!N:N),DATEVALUE("10/4/2021"))</f>
        <v>44473</v>
      </c>
      <c r="F31" s="7">
        <v>164929.40492093004</v>
      </c>
      <c r="G31" s="6">
        <v>3566709</v>
      </c>
      <c r="H31" s="7" t="s">
        <v>352</v>
      </c>
    </row>
    <row r="32" spans="1:29" x14ac:dyDescent="0.2">
      <c r="A32" s="5" t="s">
        <v>351</v>
      </c>
      <c r="B32" s="5">
        <v>122</v>
      </c>
      <c r="C32" t="s">
        <v>1012</v>
      </c>
      <c r="D32" s="6">
        <v>896987.75214654999</v>
      </c>
      <c r="E32" s="30">
        <f>_xlfn.IFNA(_xlfn.XLOOKUP(F32&amp;G32,data!J:J,data!N:N),DATEVALUE("10/4/2021"))</f>
        <v>44473</v>
      </c>
      <c r="F32" s="7">
        <v>120317.24785345199</v>
      </c>
      <c r="G32" s="6">
        <v>1017305.000000002</v>
      </c>
      <c r="H32" s="7" t="s">
        <v>352</v>
      </c>
    </row>
    <row r="33" spans="1:25" x14ac:dyDescent="0.2">
      <c r="A33" s="5" t="s">
        <v>351</v>
      </c>
      <c r="B33" s="5">
        <v>127</v>
      </c>
      <c r="C33" t="s">
        <v>1013</v>
      </c>
      <c r="D33" s="6">
        <v>893679.41320814099</v>
      </c>
      <c r="E33" s="30">
        <f>_xlfn.IFNA(_xlfn.XLOOKUP(F33&amp;G33,data!J:J,data!N:N),DATEVALUE("10/4/2021"))</f>
        <v>44473</v>
      </c>
      <c r="F33" s="7">
        <v>132088.58679185796</v>
      </c>
      <c r="G33" s="6">
        <v>1025767.999999999</v>
      </c>
      <c r="H33" s="7" t="s">
        <v>352</v>
      </c>
    </row>
    <row r="34" spans="1:25" x14ac:dyDescent="0.2">
      <c r="A34" s="5" t="s">
        <v>353</v>
      </c>
      <c r="B34" s="5">
        <v>9</v>
      </c>
      <c r="C34" t="s">
        <v>1014</v>
      </c>
      <c r="D34" s="6">
        <v>2518347.8088946198</v>
      </c>
      <c r="E34" s="30">
        <f>_xlfn.IFNA(_xlfn.XLOOKUP(F34&amp;G34,data!J:J,data!N:N),DATEVALUE("10/4/2021"))</f>
        <v>44473</v>
      </c>
      <c r="F34" s="7">
        <v>2249776.1911053802</v>
      </c>
      <c r="G34" s="6">
        <v>4768124</v>
      </c>
      <c r="H34" s="7" t="s">
        <v>354</v>
      </c>
    </row>
    <row r="35" spans="1:25" x14ac:dyDescent="0.2">
      <c r="A35" s="5" t="s">
        <v>353</v>
      </c>
      <c r="B35" s="5">
        <v>13</v>
      </c>
      <c r="C35" t="s">
        <v>1015</v>
      </c>
      <c r="D35" s="6">
        <v>1797970.03178946</v>
      </c>
      <c r="E35" s="30">
        <f>_xlfn.IFNA(_xlfn.XLOOKUP(F35&amp;G35,data!J:J,data!N:N),DATEVALUE("10/4/2021"))</f>
        <v>44473</v>
      </c>
      <c r="F35" s="7">
        <v>1413972.96821054</v>
      </c>
      <c r="G35" s="6">
        <v>3211943</v>
      </c>
      <c r="H35" s="7" t="s">
        <v>354</v>
      </c>
    </row>
    <row r="36" spans="1:25" x14ac:dyDescent="0.2">
      <c r="A36" s="5" t="s">
        <v>353</v>
      </c>
      <c r="B36" s="5">
        <v>21</v>
      </c>
      <c r="C36" t="s">
        <v>1016</v>
      </c>
      <c r="D36" s="6">
        <v>2513181.5526018599</v>
      </c>
      <c r="E36" s="30">
        <f>_xlfn.IFNA(_xlfn.XLOOKUP(F36&amp;G36,data!J:J,data!N:N),DATEVALUE("10/4/2021"))</f>
        <v>44473</v>
      </c>
      <c r="F36" s="7">
        <v>2267337.4473981401</v>
      </c>
      <c r="G36" s="6">
        <v>4780519</v>
      </c>
      <c r="H36" s="7" t="s">
        <v>354</v>
      </c>
    </row>
    <row r="37" spans="1:25" x14ac:dyDescent="0.2">
      <c r="A37" s="5" t="s">
        <v>353</v>
      </c>
      <c r="B37" s="5">
        <v>26</v>
      </c>
      <c r="C37" t="s">
        <v>1017</v>
      </c>
      <c r="D37" s="6">
        <v>2936876.3420221601</v>
      </c>
      <c r="E37" s="30">
        <f>_xlfn.IFNA(_xlfn.XLOOKUP(F37&amp;G37,data!J:J,data!N:N),DATEVALUE("10/4/2021"))</f>
        <v>44473</v>
      </c>
      <c r="F37" s="7">
        <v>1863331.6579778399</v>
      </c>
      <c r="G37" s="6">
        <v>4800208</v>
      </c>
      <c r="H37" s="7" t="s">
        <v>354</v>
      </c>
      <c r="J37" s="30">
        <v>44860.302083333336</v>
      </c>
      <c r="K37" s="5" t="s">
        <v>353</v>
      </c>
      <c r="L37" s="5">
        <v>26</v>
      </c>
      <c r="M37" s="6">
        <f>N37-D37</f>
        <v>1863529.3586331401</v>
      </c>
      <c r="N37" s="7">
        <v>4800405.7006553002</v>
      </c>
      <c r="T37" s="30">
        <v>44740.296527777777</v>
      </c>
      <c r="U37" s="5" t="s">
        <v>353</v>
      </c>
      <c r="V37" s="5">
        <v>26</v>
      </c>
      <c r="W37" s="7">
        <v>1497272.5288314698</v>
      </c>
      <c r="X37" s="7">
        <v>4800399.5626069698</v>
      </c>
      <c r="Y37" s="6" t="s">
        <v>547</v>
      </c>
    </row>
    <row r="38" spans="1:25" x14ac:dyDescent="0.2">
      <c r="A38" s="5" t="s">
        <v>353</v>
      </c>
      <c r="B38" s="5">
        <v>49</v>
      </c>
      <c r="C38" t="s">
        <v>1018</v>
      </c>
      <c r="D38" s="6">
        <v>2205440.4215083499</v>
      </c>
      <c r="E38" s="30">
        <f>_xlfn.IFNA(_xlfn.XLOOKUP(F38&amp;G38,data!J:J,data!N:N),DATEVALUE("10/4/2021"))</f>
        <v>44473</v>
      </c>
      <c r="F38" s="7">
        <v>2412011.5784916501</v>
      </c>
      <c r="G38" s="6">
        <v>4617452</v>
      </c>
      <c r="H38" s="7" t="s">
        <v>354</v>
      </c>
    </row>
    <row r="39" spans="1:25" x14ac:dyDescent="0.2">
      <c r="A39" s="5" t="s">
        <v>355</v>
      </c>
      <c r="B39" s="5">
        <v>10</v>
      </c>
      <c r="C39" t="s">
        <v>1019</v>
      </c>
      <c r="D39" s="6">
        <v>6947755.9757384704</v>
      </c>
      <c r="E39" s="30">
        <f>_xlfn.IFNA(_xlfn.XLOOKUP(F39&amp;G39,data!J:J,data!N:N),DATEVALUE("10/4/2021"))</f>
        <v>44473</v>
      </c>
      <c r="F39" s="7">
        <v>1206641.0242615296</v>
      </c>
      <c r="G39" s="6">
        <v>8154397</v>
      </c>
      <c r="H39" s="7" t="s">
        <v>356</v>
      </c>
    </row>
    <row r="40" spans="1:25" x14ac:dyDescent="0.2">
      <c r="A40" s="5" t="s">
        <v>355</v>
      </c>
      <c r="B40" s="5">
        <v>11</v>
      </c>
      <c r="C40" t="s">
        <v>1020</v>
      </c>
      <c r="D40" s="6">
        <v>9180035.4027094394</v>
      </c>
      <c r="E40" s="30">
        <f>_xlfn.IFNA(_xlfn.XLOOKUP(F40&amp;G40,data!J:J,data!N:N),DATEVALUE("10/4/2021"))</f>
        <v>44473</v>
      </c>
      <c r="F40" s="7">
        <v>860962.5972905606</v>
      </c>
      <c r="G40" s="6">
        <v>10040998</v>
      </c>
      <c r="H40" s="7" t="s">
        <v>357</v>
      </c>
    </row>
    <row r="41" spans="1:25" x14ac:dyDescent="0.2">
      <c r="A41" s="5" t="s">
        <v>355</v>
      </c>
      <c r="B41" s="5">
        <v>13</v>
      </c>
      <c r="C41" t="s">
        <v>1021</v>
      </c>
      <c r="D41" s="6">
        <v>9335143.4963133391</v>
      </c>
      <c r="E41" s="30">
        <f>_xlfn.IFNA(_xlfn.XLOOKUP(F41&amp;G41,data!J:J,data!N:N),DATEVALUE("10/4/2021"))</f>
        <v>44473</v>
      </c>
      <c r="F41" s="7">
        <v>980971.5036866609</v>
      </c>
      <c r="G41" s="6">
        <v>10316115</v>
      </c>
      <c r="H41" s="7" t="s">
        <v>356</v>
      </c>
    </row>
    <row r="42" spans="1:25" x14ac:dyDescent="0.2">
      <c r="A42" s="5" t="s">
        <v>355</v>
      </c>
      <c r="B42" s="5">
        <v>16</v>
      </c>
      <c r="C42" t="s">
        <v>1022</v>
      </c>
      <c r="D42" s="6">
        <v>9353303.1168336105</v>
      </c>
      <c r="E42" s="30">
        <f>_xlfn.IFNA(_xlfn.XLOOKUP(F42&amp;G42,data!J:J,data!N:N),DATEVALUE("10/4/2021"))</f>
        <v>44473</v>
      </c>
      <c r="F42" s="7">
        <v>883509.88316638954</v>
      </c>
      <c r="G42" s="6">
        <v>10236813</v>
      </c>
      <c r="H42" s="7" t="s">
        <v>358</v>
      </c>
    </row>
    <row r="43" spans="1:25" x14ac:dyDescent="0.2">
      <c r="A43" s="5" t="s">
        <v>355</v>
      </c>
      <c r="B43" s="5">
        <v>22</v>
      </c>
      <c r="C43" t="s">
        <v>1023</v>
      </c>
      <c r="D43" s="6">
        <v>7039087.7032118104</v>
      </c>
      <c r="E43" s="30">
        <f>_xlfn.IFNA(_xlfn.XLOOKUP(F43&amp;G43,data!J:J,data!N:N),DATEVALUE("10/4/2021"))</f>
        <v>44473</v>
      </c>
      <c r="F43" s="7">
        <v>1249061.2967881896</v>
      </c>
      <c r="G43" s="6">
        <v>8288149</v>
      </c>
      <c r="H43" s="7" t="s">
        <v>357</v>
      </c>
    </row>
    <row r="44" spans="1:25" x14ac:dyDescent="0.2">
      <c r="A44" s="5" t="s">
        <v>355</v>
      </c>
      <c r="B44" s="5">
        <v>23</v>
      </c>
      <c r="C44" t="s">
        <v>1024</v>
      </c>
      <c r="D44" s="6">
        <v>9315403.2233539503</v>
      </c>
      <c r="E44" s="30">
        <f>_xlfn.IFNA(_xlfn.XLOOKUP(F44&amp;G44,data!J:J,data!N:N),DATEVALUE("10/4/2021"))</f>
        <v>44473</v>
      </c>
      <c r="F44" s="7">
        <v>883608.77664604969</v>
      </c>
      <c r="G44" s="6">
        <v>10199012</v>
      </c>
      <c r="H44" s="7" t="s">
        <v>359</v>
      </c>
    </row>
    <row r="45" spans="1:25" x14ac:dyDescent="0.2">
      <c r="A45" s="5" t="s">
        <v>355</v>
      </c>
      <c r="B45" s="5">
        <v>41</v>
      </c>
      <c r="C45" t="s">
        <v>1025</v>
      </c>
      <c r="D45" s="6">
        <v>9167052.07801833</v>
      </c>
      <c r="E45" s="30">
        <f>_xlfn.IFNA(_xlfn.XLOOKUP(F45&amp;G45,data!J:J,data!N:N),DATEVALUE("10/4/2021"))</f>
        <v>44473</v>
      </c>
      <c r="F45" s="7">
        <v>1052345.92198167</v>
      </c>
      <c r="G45" s="6">
        <v>10219398</v>
      </c>
      <c r="H45" s="7" t="s">
        <v>344</v>
      </c>
    </row>
    <row r="46" spans="1:25" x14ac:dyDescent="0.2">
      <c r="A46" s="5" t="s">
        <v>360</v>
      </c>
      <c r="B46" s="5">
        <v>3</v>
      </c>
      <c r="C46" t="s">
        <v>1026</v>
      </c>
      <c r="D46" s="6">
        <v>21022001.438450601</v>
      </c>
      <c r="E46" s="30">
        <f>_xlfn.IFNA(_xlfn.XLOOKUP(F46&amp;G46,data!J:J,data!N:N),DATEVALUE("10/4/2021"))</f>
        <v>44473</v>
      </c>
      <c r="F46" s="7">
        <v>1593859.561549399</v>
      </c>
      <c r="G46" s="6">
        <v>22615861</v>
      </c>
      <c r="H46" s="7" t="s">
        <v>344</v>
      </c>
      <c r="I46" t="s">
        <v>1124</v>
      </c>
    </row>
    <row r="47" spans="1:25" x14ac:dyDescent="0.2">
      <c r="A47" s="5" t="s">
        <v>360</v>
      </c>
      <c r="B47" s="5">
        <v>12</v>
      </c>
      <c r="C47" t="s">
        <v>1027</v>
      </c>
      <c r="D47" s="6">
        <v>10129480.6848053</v>
      </c>
      <c r="E47" s="30">
        <f>_xlfn.IFNA(_xlfn.XLOOKUP(F47&amp;G47,data!J:J,data!N:N),DATEVALUE("10/4/2021"))</f>
        <v>44473</v>
      </c>
      <c r="F47" s="7">
        <v>1692914.3151946999</v>
      </c>
      <c r="G47" s="6">
        <v>11822395</v>
      </c>
      <c r="H47" s="7" t="s">
        <v>344</v>
      </c>
      <c r="I47" t="s">
        <v>1124</v>
      </c>
    </row>
    <row r="48" spans="1:25" x14ac:dyDescent="0.2">
      <c r="A48" s="5" t="s">
        <v>360</v>
      </c>
      <c r="B48" s="5">
        <v>13</v>
      </c>
      <c r="C48" t="s">
        <v>1028</v>
      </c>
      <c r="D48" s="6">
        <v>10298866.591810901</v>
      </c>
      <c r="E48" s="30">
        <f>_xlfn.IFNA(_xlfn.XLOOKUP(F48&amp;G48,data!J:J,data!N:N),DATEVALUE("10/4/2021"))</f>
        <v>44473</v>
      </c>
      <c r="F48" s="7">
        <v>1606268.4081890993</v>
      </c>
      <c r="G48" s="6">
        <v>11905135</v>
      </c>
      <c r="H48" s="7" t="s">
        <v>344</v>
      </c>
      <c r="I48" t="s">
        <v>1124</v>
      </c>
    </row>
    <row r="49" spans="1:29" x14ac:dyDescent="0.2">
      <c r="A49" s="5" t="s">
        <v>360</v>
      </c>
      <c r="B49" s="5">
        <v>22</v>
      </c>
      <c r="C49" t="s">
        <v>1029</v>
      </c>
      <c r="D49" s="6">
        <v>12598811.823122</v>
      </c>
      <c r="E49" s="30">
        <f>_xlfn.IFNA(_xlfn.XLOOKUP(F49&amp;G49,data!J:J,data!N:N),DATEVALUE("10/4/2021"))</f>
        <v>44473</v>
      </c>
      <c r="F49" s="7">
        <v>1435439.1768779997</v>
      </c>
      <c r="G49" s="6">
        <v>14034251</v>
      </c>
      <c r="H49" s="7" t="s">
        <v>344</v>
      </c>
      <c r="I49" t="s">
        <v>1124</v>
      </c>
    </row>
    <row r="50" spans="1:29" x14ac:dyDescent="0.2">
      <c r="A50" s="5" t="s">
        <v>360</v>
      </c>
      <c r="B50" s="5">
        <v>43</v>
      </c>
      <c r="C50" t="s">
        <v>1030</v>
      </c>
      <c r="D50" s="6">
        <v>10447930.702612</v>
      </c>
      <c r="E50" s="30">
        <f>_xlfn.IFNA(_xlfn.XLOOKUP(F50&amp;G50,data!J:J,data!N:N),DATEVALUE("10/4/2021"))</f>
        <v>44473</v>
      </c>
      <c r="F50" s="7">
        <v>1594725.2973880004</v>
      </c>
      <c r="G50" s="6">
        <v>12042656</v>
      </c>
      <c r="H50" s="7" t="s">
        <v>344</v>
      </c>
      <c r="I50" t="s">
        <v>1124</v>
      </c>
    </row>
    <row r="51" spans="1:29" x14ac:dyDescent="0.2">
      <c r="A51" s="5" t="s">
        <v>360</v>
      </c>
      <c r="B51" s="5">
        <v>52</v>
      </c>
      <c r="C51" t="s">
        <v>1031</v>
      </c>
      <c r="D51" s="6">
        <v>12362242.2278977</v>
      </c>
      <c r="E51" s="30">
        <f>_xlfn.IFNA(_xlfn.XLOOKUP(F51&amp;G51,data!J:J,data!N:N),DATEVALUE("10/4/2021"))</f>
        <v>44473</v>
      </c>
      <c r="F51" s="7">
        <v>1430904.7721023001</v>
      </c>
      <c r="G51" s="6">
        <v>13793147</v>
      </c>
      <c r="H51" s="7" t="s">
        <v>344</v>
      </c>
      <c r="I51" t="s">
        <v>1124</v>
      </c>
    </row>
    <row r="52" spans="1:29" x14ac:dyDescent="0.2">
      <c r="A52" s="5" t="s">
        <v>360</v>
      </c>
      <c r="B52" s="5">
        <v>166</v>
      </c>
      <c r="C52" t="s">
        <v>1032</v>
      </c>
      <c r="D52" s="6">
        <v>12553239.2798304</v>
      </c>
      <c r="E52" s="30">
        <f>_xlfn.IFNA(_xlfn.XLOOKUP(F52&amp;G52,data!J:J,data!N:N),DATEVALUE("10/4/2021"))</f>
        <v>44473</v>
      </c>
      <c r="F52" s="7">
        <v>1451131.7201696001</v>
      </c>
      <c r="G52" s="6">
        <v>14004371</v>
      </c>
      <c r="H52" s="7" t="s">
        <v>344</v>
      </c>
      <c r="I52" t="s">
        <v>1124</v>
      </c>
    </row>
    <row r="53" spans="1:29" x14ac:dyDescent="0.2">
      <c r="A53" s="5" t="s">
        <v>361</v>
      </c>
      <c r="B53" s="5">
        <v>2</v>
      </c>
      <c r="C53" t="s">
        <v>1033</v>
      </c>
      <c r="D53" s="6">
        <v>204293.57418407101</v>
      </c>
      <c r="E53" s="30">
        <f>_xlfn.IFNA(_xlfn.XLOOKUP(F53&amp;G53,data!J:J,data!N:N),DATEVALUE("10/4/2021"))</f>
        <v>44473</v>
      </c>
      <c r="F53" s="7">
        <v>198802.42581592899</v>
      </c>
      <c r="G53" s="6">
        <v>403096</v>
      </c>
      <c r="H53" s="7" t="s">
        <v>352</v>
      </c>
    </row>
    <row r="54" spans="1:29" x14ac:dyDescent="0.2">
      <c r="A54" s="5" t="s">
        <v>361</v>
      </c>
      <c r="B54" s="5">
        <v>6</v>
      </c>
      <c r="C54" t="s">
        <v>1034</v>
      </c>
      <c r="D54" s="6">
        <v>142945.03314396201</v>
      </c>
      <c r="E54" s="30">
        <f>_xlfn.IFNA(_xlfn.XLOOKUP(F54&amp;G54,data!J:J,data!N:N),DATEVALUE("10/4/2021"))</f>
        <v>44473</v>
      </c>
      <c r="F54" s="7">
        <v>211869.96685603901</v>
      </c>
      <c r="G54" s="6">
        <v>354815.00000000105</v>
      </c>
      <c r="H54" s="7" t="s">
        <v>352</v>
      </c>
    </row>
    <row r="55" spans="1:29" x14ac:dyDescent="0.2">
      <c r="A55" s="5" t="s">
        <v>361</v>
      </c>
      <c r="B55" s="5">
        <v>10</v>
      </c>
      <c r="C55" t="s">
        <v>1035</v>
      </c>
      <c r="D55" s="6">
        <v>270591.61789624701</v>
      </c>
      <c r="E55" s="30">
        <f>_xlfn.IFNA(_xlfn.XLOOKUP(F55&amp;G55,data!J:J,data!N:N),DATEVALUE("10/4/2021"))</f>
        <v>44473</v>
      </c>
      <c r="F55" s="7">
        <v>199946.38210375299</v>
      </c>
      <c r="G55" s="6">
        <v>470538</v>
      </c>
      <c r="H55" s="7" t="s">
        <v>356</v>
      </c>
    </row>
    <row r="56" spans="1:29" x14ac:dyDescent="0.2">
      <c r="A56" s="5" t="s">
        <v>361</v>
      </c>
      <c r="B56" s="5">
        <v>11</v>
      </c>
      <c r="C56" t="s">
        <v>1036</v>
      </c>
      <c r="D56" s="6">
        <v>381831.54955341102</v>
      </c>
      <c r="E56" s="30">
        <f>_xlfn.IFNA(_xlfn.XLOOKUP(F56&amp;G56,data!J:J,data!N:N),DATEVALUE("10/4/2021"))</f>
        <v>44473</v>
      </c>
      <c r="F56" s="7">
        <v>194559.45044658898</v>
      </c>
      <c r="G56" s="6">
        <v>576391</v>
      </c>
      <c r="H56" s="7" t="s">
        <v>354</v>
      </c>
    </row>
    <row r="57" spans="1:29" x14ac:dyDescent="0.2">
      <c r="A57" s="5" t="s">
        <v>361</v>
      </c>
      <c r="B57" s="5">
        <v>20</v>
      </c>
      <c r="C57" t="s">
        <v>1037</v>
      </c>
      <c r="D57" s="6">
        <v>463466.02260142</v>
      </c>
      <c r="E57" s="30">
        <f>_xlfn.IFNA(_xlfn.XLOOKUP(F57&amp;G57,data!J:J,data!N:N),DATEVALUE("10/4/2021"))</f>
        <v>44473</v>
      </c>
      <c r="F57" s="7">
        <v>200284.97739858</v>
      </c>
      <c r="G57" s="6">
        <v>663751</v>
      </c>
      <c r="H57" s="7" t="s">
        <v>356</v>
      </c>
    </row>
    <row r="58" spans="1:29" x14ac:dyDescent="0.2">
      <c r="A58" s="5" t="s">
        <v>362</v>
      </c>
      <c r="B58" s="5">
        <v>4</v>
      </c>
      <c r="C58" t="s">
        <v>1038</v>
      </c>
      <c r="D58" s="6">
        <v>372126.84444569401</v>
      </c>
      <c r="E58" s="30">
        <f>_xlfn.IFNA(_xlfn.XLOOKUP(F58&amp;G58,data!J:J,data!N:N),DATEVALUE("10/4/2021"))</f>
        <v>44473</v>
      </c>
      <c r="F58" s="7">
        <v>297606.15555430599</v>
      </c>
      <c r="G58" s="6">
        <v>669733</v>
      </c>
      <c r="H58" s="7" t="s">
        <v>357</v>
      </c>
      <c r="I58" t="s">
        <v>1125</v>
      </c>
      <c r="J58" s="55">
        <v>44591</v>
      </c>
      <c r="K58" s="5" t="s">
        <v>362</v>
      </c>
      <c r="L58" s="5">
        <v>4</v>
      </c>
      <c r="M58" s="7">
        <v>297981.23300706805</v>
      </c>
      <c r="N58" s="6">
        <v>670108.07745276205</v>
      </c>
      <c r="O58" s="6" t="s">
        <v>547</v>
      </c>
      <c r="P58" s="10">
        <v>1.2603148347636317E-3</v>
      </c>
      <c r="Q58" s="6">
        <v>297606.15555430599</v>
      </c>
      <c r="R58" s="7" t="s">
        <v>357</v>
      </c>
      <c r="S58" t="str">
        <f>IF(AND(F58=Q58,H58=R58),"OK","no")</f>
        <v>OK</v>
      </c>
    </row>
    <row r="59" spans="1:29" x14ac:dyDescent="0.2">
      <c r="A59" s="5" t="s">
        <v>362</v>
      </c>
      <c r="B59" s="5">
        <v>7</v>
      </c>
      <c r="C59" t="s">
        <v>1039</v>
      </c>
      <c r="D59" s="6">
        <v>344484.87265373301</v>
      </c>
      <c r="E59" s="30">
        <f>_xlfn.IFNA(_xlfn.XLOOKUP(F59&amp;G59,data!J:J,data!N:N),DATEVALUE("10/4/2021"))</f>
        <v>44473</v>
      </c>
      <c r="F59" s="7">
        <v>287361.127346266</v>
      </c>
      <c r="G59" s="6">
        <v>631845.99999999907</v>
      </c>
      <c r="H59" s="7" t="s">
        <v>356</v>
      </c>
    </row>
    <row r="60" spans="1:29" x14ac:dyDescent="0.2">
      <c r="A60" s="5" t="s">
        <v>362</v>
      </c>
      <c r="B60" s="5">
        <v>8</v>
      </c>
      <c r="C60" t="s">
        <v>1040</v>
      </c>
      <c r="D60" s="6">
        <v>446398.17288020498</v>
      </c>
      <c r="E60" s="30">
        <f>_xlfn.IFNA(_xlfn.XLOOKUP(F60&amp;G60,data!J:J,data!N:N),DATEVALUE("10/4/2021"))</f>
        <v>44473</v>
      </c>
      <c r="F60" s="7">
        <v>297314.82711979502</v>
      </c>
      <c r="G60" s="6">
        <v>743713</v>
      </c>
      <c r="H60" s="7" t="s">
        <v>356</v>
      </c>
    </row>
    <row r="61" spans="1:29" x14ac:dyDescent="0.2">
      <c r="A61" s="5" t="s">
        <v>362</v>
      </c>
      <c r="B61" s="5">
        <v>9</v>
      </c>
      <c r="C61" t="s">
        <v>1041</v>
      </c>
      <c r="D61" s="6">
        <v>180064.62565932499</v>
      </c>
      <c r="E61" s="30">
        <f>_xlfn.IFNA(_xlfn.XLOOKUP(F61&amp;G61,data!J:J,data!N:N),DATEVALUE("10/4/2021"))</f>
        <v>44473</v>
      </c>
      <c r="F61" s="7">
        <v>277498.37434067501</v>
      </c>
      <c r="G61" s="6">
        <v>457563</v>
      </c>
      <c r="H61" s="7" t="s">
        <v>356</v>
      </c>
    </row>
    <row r="62" spans="1:29" x14ac:dyDescent="0.2">
      <c r="A62" s="5" t="s">
        <v>362</v>
      </c>
      <c r="B62" s="5">
        <v>17</v>
      </c>
      <c r="C62" t="s">
        <v>1042</v>
      </c>
      <c r="D62" s="6">
        <v>368420.61922030698</v>
      </c>
      <c r="E62" s="30">
        <f>_xlfn.IFNA(_xlfn.XLOOKUP(F62&amp;G62,data!J:J,data!N:N),DATEVALUE("10/4/2021"))</f>
        <v>44473</v>
      </c>
      <c r="F62" s="7">
        <v>296004.38077969302</v>
      </c>
      <c r="G62" s="6">
        <v>664425</v>
      </c>
      <c r="H62" s="7" t="s">
        <v>356</v>
      </c>
    </row>
    <row r="63" spans="1:29" x14ac:dyDescent="0.2">
      <c r="A63" s="5" t="s">
        <v>363</v>
      </c>
      <c r="B63" s="5">
        <v>2</v>
      </c>
      <c r="C63" t="s">
        <v>1043</v>
      </c>
      <c r="D63" s="6">
        <v>4683834.5068141297</v>
      </c>
      <c r="E63" s="30">
        <f>_xlfn.IFNA(_xlfn.XLOOKUP(F63&amp;G63,data!J:J,data!N:N),DATEVALUE("10/4/2021"))</f>
        <v>44473</v>
      </c>
      <c r="F63" s="7">
        <v>275300.49318584986</v>
      </c>
      <c r="G63" s="6">
        <v>4959134.9999999795</v>
      </c>
      <c r="H63" s="7" t="s">
        <v>356</v>
      </c>
      <c r="I63" t="s">
        <v>1126</v>
      </c>
      <c r="J63" s="55">
        <v>44591</v>
      </c>
      <c r="K63" s="5" t="s">
        <v>363</v>
      </c>
      <c r="L63" s="5">
        <v>2</v>
      </c>
      <c r="M63" s="6">
        <f>N63-D63</f>
        <v>275716.9281700002</v>
      </c>
      <c r="N63" s="6">
        <v>4959551.4349841299</v>
      </c>
      <c r="O63" s="6" t="s">
        <v>547</v>
      </c>
      <c r="P63" s="10">
        <f>M63/Q63 - 1</f>
        <v>1.5126561501261904E-3</v>
      </c>
      <c r="Q63" s="7">
        <v>275300.49318584986</v>
      </c>
      <c r="R63" s="7" t="s">
        <v>356</v>
      </c>
      <c r="S63" t="str">
        <f>IF(AND(F63=Q63,H63=R63),"OK","no")</f>
        <v>OK</v>
      </c>
      <c r="T63" s="38">
        <v>44628.856249999997</v>
      </c>
      <c r="U63" s="5" t="s">
        <v>363</v>
      </c>
      <c r="V63" s="5">
        <v>2</v>
      </c>
      <c r="W63" s="7">
        <v>275927.69086089078</v>
      </c>
      <c r="X63" s="6">
        <v>4959762.1976750204</v>
      </c>
      <c r="Y63" s="6" t="s">
        <v>547</v>
      </c>
      <c r="Z63" s="10">
        <v>2.278229391392772E-3</v>
      </c>
      <c r="AA63" s="6">
        <v>275716.9281700002</v>
      </c>
      <c r="AB63" s="25" t="s">
        <v>547</v>
      </c>
      <c r="AC63" t="str">
        <f>IF(AND(M63=AA63,O63=AB63),"OK","no")</f>
        <v>OK</v>
      </c>
    </row>
    <row r="64" spans="1:29" x14ac:dyDescent="0.2">
      <c r="A64" s="5" t="s">
        <v>363</v>
      </c>
      <c r="B64" s="5">
        <v>42</v>
      </c>
      <c r="C64" t="s">
        <v>1044</v>
      </c>
      <c r="D64" s="6">
        <v>4542323.8247337202</v>
      </c>
      <c r="E64" s="30">
        <f>_xlfn.IFNA(_xlfn.XLOOKUP(F64&amp;G64,data!J:J,data!N:N),DATEVALUE("10/4/2021"))</f>
        <v>44473</v>
      </c>
      <c r="F64" s="7">
        <v>260198.17526627984</v>
      </c>
      <c r="G64" s="6">
        <v>4802522</v>
      </c>
      <c r="H64" s="7" t="s">
        <v>356</v>
      </c>
      <c r="I64" t="s">
        <v>1125</v>
      </c>
      <c r="J64" s="55">
        <v>44591</v>
      </c>
      <c r="K64" s="5" t="s">
        <v>363</v>
      </c>
      <c r="L64" s="5">
        <v>42</v>
      </c>
      <c r="M64" s="7">
        <v>261236.26656220946</v>
      </c>
      <c r="N64" s="6">
        <v>4803560.0912959296</v>
      </c>
      <c r="O64" s="6" t="s">
        <v>547</v>
      </c>
      <c r="P64" s="10">
        <v>3.9896178936200677E-3</v>
      </c>
      <c r="Q64" s="6">
        <v>260198.17526627984</v>
      </c>
      <c r="R64" s="7" t="s">
        <v>356</v>
      </c>
      <c r="S64" t="str">
        <f>IF(AND(F64=Q64,H64=R64),"OK","no")</f>
        <v>OK</v>
      </c>
    </row>
    <row r="65" spans="1:16" x14ac:dyDescent="0.2">
      <c r="A65" s="5" t="s">
        <v>363</v>
      </c>
      <c r="B65" s="5">
        <v>88</v>
      </c>
      <c r="C65" t="s">
        <v>1045</v>
      </c>
      <c r="D65" s="6">
        <v>5094467.7477536201</v>
      </c>
      <c r="E65" s="30">
        <f>_xlfn.IFNA(_xlfn.XLOOKUP(F65&amp;G65,data!J:J,data!N:N),DATEVALUE("10/4/2021"))</f>
        <v>44473</v>
      </c>
      <c r="F65" s="7">
        <v>237295.25224637985</v>
      </c>
      <c r="G65" s="6">
        <v>5331763</v>
      </c>
      <c r="H65" s="7" t="s">
        <v>356</v>
      </c>
      <c r="M65" s="6"/>
      <c r="P65" s="10"/>
    </row>
    <row r="66" spans="1:16" x14ac:dyDescent="0.2">
      <c r="A66" s="5" t="s">
        <v>363</v>
      </c>
      <c r="B66" s="5">
        <v>96</v>
      </c>
      <c r="C66" t="s">
        <v>1046</v>
      </c>
      <c r="D66" s="6">
        <v>5056753.7495128103</v>
      </c>
      <c r="E66" s="30">
        <f>_xlfn.IFNA(_xlfn.XLOOKUP(F66&amp;G66,data!J:J,data!N:N),DATEVALUE("10/4/2021"))</f>
        <v>44473</v>
      </c>
      <c r="F66" s="7">
        <v>195967.25048724003</v>
      </c>
      <c r="G66" s="6">
        <v>5252721.0000000503</v>
      </c>
      <c r="H66" s="7" t="s">
        <v>356</v>
      </c>
    </row>
    <row r="67" spans="1:16" x14ac:dyDescent="0.2">
      <c r="A67" s="5" t="s">
        <v>363</v>
      </c>
      <c r="B67" s="5">
        <v>97</v>
      </c>
      <c r="C67" t="s">
        <v>1047</v>
      </c>
      <c r="D67" s="6">
        <v>5149579.2449427396</v>
      </c>
      <c r="E67" s="30">
        <f>_xlfn.IFNA(_xlfn.XLOOKUP(F67&amp;G67,data!J:J,data!N:N),DATEVALUE("10/4/2021"))</f>
        <v>44473</v>
      </c>
      <c r="F67" s="7">
        <v>190454.75505719986</v>
      </c>
      <c r="G67" s="6">
        <v>5340033.9999999395</v>
      </c>
      <c r="H67" s="7" t="s">
        <v>356</v>
      </c>
    </row>
    <row r="68" spans="1:16" x14ac:dyDescent="0.2">
      <c r="A68" s="5" t="s">
        <v>364</v>
      </c>
      <c r="B68" s="5">
        <v>19</v>
      </c>
      <c r="C68" t="s">
        <v>1048</v>
      </c>
      <c r="D68" s="6">
        <v>8477450.3569942396</v>
      </c>
      <c r="E68" s="30">
        <f>_xlfn.IFNA(_xlfn.XLOOKUP(F68&amp;G68,data!J:J,data!N:N),DATEVALUE("10/4/2021"))</f>
        <v>44473</v>
      </c>
      <c r="F68" s="7">
        <v>5633094.6430057604</v>
      </c>
      <c r="G68" s="6">
        <v>14110545</v>
      </c>
      <c r="H68" s="7" t="s">
        <v>356</v>
      </c>
    </row>
    <row r="69" spans="1:16" x14ac:dyDescent="0.2">
      <c r="A69" s="5" t="s">
        <v>364</v>
      </c>
      <c r="B69" s="5">
        <v>20</v>
      </c>
      <c r="C69" t="s">
        <v>1049</v>
      </c>
      <c r="D69" s="6">
        <v>8577387.6606414504</v>
      </c>
      <c r="E69" s="30">
        <f>_xlfn.IFNA(_xlfn.XLOOKUP(F69&amp;G69,data!J:J,data!N:N),DATEVALUE("10/4/2021"))</f>
        <v>44473</v>
      </c>
      <c r="F69" s="7">
        <v>5494328.3393585496</v>
      </c>
      <c r="G69" s="6">
        <v>14071716</v>
      </c>
      <c r="H69" s="7" t="s">
        <v>356</v>
      </c>
    </row>
    <row r="70" spans="1:16" x14ac:dyDescent="0.2">
      <c r="A70" s="5" t="s">
        <v>364</v>
      </c>
      <c r="B70" s="5">
        <v>21</v>
      </c>
      <c r="C70" t="s">
        <v>1050</v>
      </c>
      <c r="D70" s="6">
        <v>8460435.4405367095</v>
      </c>
      <c r="E70" s="30">
        <f>_xlfn.IFNA(_xlfn.XLOOKUP(F70&amp;G70,data!J:J,data!N:N),DATEVALUE("10/4/2021"))</f>
        <v>44473</v>
      </c>
      <c r="F70" s="7">
        <v>5573708.5594632905</v>
      </c>
      <c r="G70" s="6">
        <v>14034144</v>
      </c>
      <c r="H70" s="7" t="s">
        <v>356</v>
      </c>
    </row>
    <row r="71" spans="1:16" x14ac:dyDescent="0.2">
      <c r="A71" s="5" t="s">
        <v>364</v>
      </c>
      <c r="B71" s="5">
        <v>89</v>
      </c>
      <c r="C71" t="s">
        <v>1051</v>
      </c>
      <c r="D71" s="6">
        <v>8758945.0135533102</v>
      </c>
      <c r="E71" s="30">
        <f>_xlfn.IFNA(_xlfn.XLOOKUP(F71&amp;G71,data!J:J,data!N:N),DATEVALUE("10/4/2021"))</f>
        <v>44473</v>
      </c>
      <c r="F71" s="7">
        <v>5378022.9864466898</v>
      </c>
      <c r="G71" s="6">
        <v>14136968</v>
      </c>
      <c r="H71" s="7" t="s">
        <v>356</v>
      </c>
    </row>
    <row r="72" spans="1:16" x14ac:dyDescent="0.2">
      <c r="A72" s="5" t="s">
        <v>364</v>
      </c>
      <c r="B72" s="5">
        <v>94</v>
      </c>
      <c r="C72" t="s">
        <v>1052</v>
      </c>
      <c r="D72" s="6">
        <v>8736096.6272518896</v>
      </c>
      <c r="E72" s="30">
        <f>_xlfn.IFNA(_xlfn.XLOOKUP(F72&amp;G72,data!J:J,data!N:N),DATEVALUE("10/4/2021"))</f>
        <v>44473</v>
      </c>
      <c r="F72" s="7">
        <v>5508963.3727481104</v>
      </c>
      <c r="G72" s="6">
        <v>14245060</v>
      </c>
      <c r="H72" s="7" t="s">
        <v>356</v>
      </c>
    </row>
    <row r="73" spans="1:16" x14ac:dyDescent="0.2">
      <c r="A73" s="5" t="s">
        <v>364</v>
      </c>
      <c r="B73" s="5">
        <v>106</v>
      </c>
      <c r="C73" t="s">
        <v>1053</v>
      </c>
      <c r="D73" s="6">
        <v>8664843.9996459093</v>
      </c>
      <c r="E73" s="30">
        <f>_xlfn.IFNA(_xlfn.XLOOKUP(F73&amp;G73,data!J:J,data!N:N),DATEVALUE("10/4/2021"))</f>
        <v>44473</v>
      </c>
      <c r="F73" s="7">
        <v>5482907.0003540907</v>
      </c>
      <c r="G73" s="6">
        <v>14147751</v>
      </c>
      <c r="H73" s="7" t="s">
        <v>356</v>
      </c>
    </row>
    <row r="74" spans="1:16" x14ac:dyDescent="0.2">
      <c r="A74" s="5" t="s">
        <v>364</v>
      </c>
      <c r="B74" s="5">
        <v>107</v>
      </c>
      <c r="C74" t="s">
        <v>1054</v>
      </c>
      <c r="D74" s="6">
        <v>8459550.2567395698</v>
      </c>
      <c r="E74" s="30">
        <f>_xlfn.IFNA(_xlfn.XLOOKUP(F74&amp;G74,data!J:J,data!N:N),DATEVALUE("10/4/2021"))</f>
        <v>44473</v>
      </c>
      <c r="F74" s="7">
        <v>5500398.7432604302</v>
      </c>
      <c r="G74" s="6">
        <v>13959949</v>
      </c>
      <c r="H74" s="7" t="s">
        <v>356</v>
      </c>
    </row>
    <row r="75" spans="1:16" x14ac:dyDescent="0.2">
      <c r="A75" s="5" t="s">
        <v>364</v>
      </c>
      <c r="B75" s="5">
        <v>115</v>
      </c>
      <c r="C75" t="s">
        <v>1055</v>
      </c>
      <c r="D75" s="6">
        <v>10008361.8658574</v>
      </c>
      <c r="E75" s="30">
        <f>_xlfn.IFNA(_xlfn.XLOOKUP(F75&amp;G75,data!J:J,data!N:N),DATEVALUE("10/4/2021"))</f>
        <v>44473</v>
      </c>
      <c r="F75" s="7">
        <v>4986766.1341426</v>
      </c>
      <c r="G75" s="6">
        <v>14995128</v>
      </c>
      <c r="H75" s="7" t="s">
        <v>356</v>
      </c>
    </row>
    <row r="76" spans="1:16" x14ac:dyDescent="0.2">
      <c r="A76" s="5" t="s">
        <v>365</v>
      </c>
      <c r="B76" s="5">
        <v>6</v>
      </c>
      <c r="C76" t="s">
        <v>1056</v>
      </c>
      <c r="D76" s="6">
        <v>152989.330341227</v>
      </c>
      <c r="E76" s="30">
        <f>_xlfn.IFNA(_xlfn.XLOOKUP(F76&amp;G76,data!J:J,data!N:N),DATEVALUE("10/4/2021"))</f>
        <v>44473</v>
      </c>
      <c r="F76" s="7">
        <v>314431.669658773</v>
      </c>
      <c r="G76" s="6">
        <v>467421</v>
      </c>
      <c r="H76" s="7" t="s">
        <v>356</v>
      </c>
    </row>
    <row r="77" spans="1:16" x14ac:dyDescent="0.2">
      <c r="A77" s="5" t="s">
        <v>365</v>
      </c>
      <c r="B77" s="5">
        <v>10</v>
      </c>
      <c r="C77" t="s">
        <v>1057</v>
      </c>
      <c r="D77" s="6">
        <v>275970.553455544</v>
      </c>
      <c r="E77" s="30">
        <f>_xlfn.IFNA(_xlfn.XLOOKUP(F77&amp;G77,data!J:J,data!N:N),DATEVALUE("10/4/2021"))</f>
        <v>44473</v>
      </c>
      <c r="F77" s="7">
        <v>284287.44654445403</v>
      </c>
      <c r="G77" s="6">
        <v>560257.99999999802</v>
      </c>
      <c r="H77" s="7" t="s">
        <v>356</v>
      </c>
    </row>
    <row r="78" spans="1:16" x14ac:dyDescent="0.2">
      <c r="A78" s="5" t="s">
        <v>365</v>
      </c>
      <c r="B78" s="5">
        <v>69</v>
      </c>
      <c r="C78" t="s">
        <v>1058</v>
      </c>
      <c r="D78" s="6">
        <v>712738.62266684405</v>
      </c>
      <c r="E78" s="30">
        <f>_xlfn.IFNA(_xlfn.XLOOKUP(F78&amp;G78,data!J:J,data!N:N),DATEVALUE("10/4/2021"))</f>
        <v>44473</v>
      </c>
      <c r="F78" s="7">
        <v>242951.377333157</v>
      </c>
      <c r="G78" s="6">
        <v>955690.00000000105</v>
      </c>
      <c r="H78" s="7" t="s">
        <v>356</v>
      </c>
    </row>
    <row r="79" spans="1:16" x14ac:dyDescent="0.2">
      <c r="A79" s="5" t="s">
        <v>365</v>
      </c>
      <c r="B79" s="5">
        <v>77</v>
      </c>
      <c r="C79" t="s">
        <v>1059</v>
      </c>
      <c r="D79" s="6">
        <v>155651.05092924801</v>
      </c>
      <c r="E79" s="30">
        <f>_xlfn.IFNA(_xlfn.XLOOKUP(F79&amp;G79,data!J:J,data!N:N),DATEVALUE("10/4/2021"))</f>
        <v>44473</v>
      </c>
      <c r="F79" s="7">
        <v>249151.94907075199</v>
      </c>
      <c r="G79" s="6">
        <v>404803</v>
      </c>
      <c r="H79" s="7" t="s">
        <v>356</v>
      </c>
    </row>
    <row r="80" spans="1:16" x14ac:dyDescent="0.2">
      <c r="A80" s="5" t="s">
        <v>365</v>
      </c>
      <c r="B80" s="5">
        <v>95</v>
      </c>
      <c r="C80" t="s">
        <v>1060</v>
      </c>
      <c r="D80" s="6">
        <v>203325.479135556</v>
      </c>
      <c r="E80" s="30">
        <f>_xlfn.IFNA(_xlfn.XLOOKUP(F80&amp;G80,data!J:J,data!N:N),DATEVALUE("10/4/2021"))</f>
        <v>44473</v>
      </c>
      <c r="F80" s="7">
        <v>247060.520864444</v>
      </c>
      <c r="G80" s="6">
        <v>450386</v>
      </c>
      <c r="H80" s="7" t="s">
        <v>356</v>
      </c>
    </row>
    <row r="81" spans="1:10" x14ac:dyDescent="0.2">
      <c r="A81" s="5" t="s">
        <v>366</v>
      </c>
      <c r="B81" s="5">
        <v>11</v>
      </c>
      <c r="C81" t="s">
        <v>1061</v>
      </c>
      <c r="D81" s="6">
        <v>126234554.9676</v>
      </c>
      <c r="E81" s="30">
        <f>_xlfn.IFNA(_xlfn.XLOOKUP(F81&amp;G81,data!J:J,data!N:N),DATEVALUE("10/4/2021"))</f>
        <v>44473</v>
      </c>
      <c r="F81" s="7">
        <v>3159362.0323989987</v>
      </c>
      <c r="G81" s="6">
        <v>129393916.999999</v>
      </c>
      <c r="H81" s="7" t="s">
        <v>358</v>
      </c>
    </row>
    <row r="82" spans="1:10" x14ac:dyDescent="0.2">
      <c r="A82" s="5" t="s">
        <v>366</v>
      </c>
      <c r="B82" s="5">
        <v>12</v>
      </c>
      <c r="C82" t="s">
        <v>1062</v>
      </c>
      <c r="D82" s="6">
        <v>58579597.845030203</v>
      </c>
      <c r="E82" s="30">
        <f>_xlfn.IFNA(_xlfn.XLOOKUP(F82&amp;G82,data!J:J,data!N:N),DATEVALUE("10/4/2021"))</f>
        <v>44473</v>
      </c>
      <c r="F82" s="7">
        <v>46865121.154969797</v>
      </c>
      <c r="G82" s="6">
        <v>105444719</v>
      </c>
      <c r="H82" s="7" t="s">
        <v>359</v>
      </c>
    </row>
    <row r="83" spans="1:10" x14ac:dyDescent="0.2">
      <c r="A83" s="5" t="s">
        <v>366</v>
      </c>
      <c r="B83" s="5">
        <v>15</v>
      </c>
      <c r="C83" t="s">
        <v>1063</v>
      </c>
      <c r="D83" s="6">
        <v>120042010.949974</v>
      </c>
      <c r="E83" s="30">
        <f>_xlfn.IFNA(_xlfn.XLOOKUP(F83&amp;G83,data!J:J,data!N:N),DATEVALUE("10/4/2021"))</f>
        <v>44473</v>
      </c>
      <c r="F83" s="7">
        <v>3900073.0500259995</v>
      </c>
      <c r="G83" s="6">
        <v>123942084</v>
      </c>
      <c r="H83" s="7" t="s">
        <v>352</v>
      </c>
    </row>
    <row r="84" spans="1:10" x14ac:dyDescent="0.2">
      <c r="A84" s="5" t="s">
        <v>366</v>
      </c>
      <c r="B84" s="5">
        <v>19</v>
      </c>
      <c r="C84" t="s">
        <v>1064</v>
      </c>
      <c r="D84" s="6">
        <v>104009337.886687</v>
      </c>
      <c r="E84" s="30">
        <f>_xlfn.IFNA(_xlfn.XLOOKUP(F84&amp;G84,data!J:J,data!N:N),DATEVALUE("10/4/2021"))</f>
        <v>44473</v>
      </c>
      <c r="F84" s="7">
        <v>7766561.1133130044</v>
      </c>
      <c r="G84" s="6">
        <v>111775899</v>
      </c>
      <c r="H84" s="7" t="s">
        <v>359</v>
      </c>
    </row>
    <row r="85" spans="1:10" x14ac:dyDescent="0.2">
      <c r="A85" s="5" t="s">
        <v>366</v>
      </c>
      <c r="B85" s="5">
        <v>51</v>
      </c>
      <c r="C85" t="s">
        <v>1065</v>
      </c>
      <c r="D85" s="6">
        <v>110829998.351265</v>
      </c>
      <c r="E85" s="30">
        <f>_xlfn.IFNA(_xlfn.XLOOKUP(F85&amp;G85,data!J:J,data!N:N),DATEVALUE("10/4/2021"))</f>
        <v>44473</v>
      </c>
      <c r="F85" s="7">
        <v>2745642.6487350017</v>
      </c>
      <c r="G85" s="6">
        <v>113575641</v>
      </c>
      <c r="H85" s="7" t="s">
        <v>359</v>
      </c>
    </row>
    <row r="87" spans="1:10" x14ac:dyDescent="0.2">
      <c r="J87" s="41" t="s">
        <v>624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0276-214E-574A-808A-FE86103D38A8}">
  <dimension ref="A1:AR184"/>
  <sheetViews>
    <sheetView zoomScaleNormal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J12" sqref="J12"/>
    </sheetView>
  </sheetViews>
  <sheetFormatPr baseColWidth="10" defaultRowHeight="16" x14ac:dyDescent="0.2"/>
  <cols>
    <col min="1" max="1" width="16.83203125" customWidth="1"/>
    <col min="2" max="2" width="19.83203125" style="7" bestFit="1" customWidth="1"/>
    <col min="4" max="4" width="12.5" bestFit="1" customWidth="1"/>
    <col min="5" max="5" width="12.1640625" bestFit="1" customWidth="1"/>
    <col min="6" max="6" width="23.1640625" bestFit="1" customWidth="1"/>
    <col min="7" max="7" width="17.6640625" bestFit="1" customWidth="1"/>
    <col min="8" max="8" width="16.5" customWidth="1"/>
    <col min="9" max="9" width="17.6640625" bestFit="1" customWidth="1"/>
    <col min="10" max="10" width="13.83203125" bestFit="1" customWidth="1"/>
    <col min="11" max="11" width="8.6640625" bestFit="1" customWidth="1"/>
    <col min="12" max="12" width="48.5" bestFit="1" customWidth="1"/>
    <col min="15" max="15" width="19.83203125" style="7" bestFit="1" customWidth="1"/>
    <col min="16" max="16" width="19.83203125" style="7" customWidth="1"/>
    <col min="17" max="18" width="16.5" bestFit="1" customWidth="1"/>
    <col min="20" max="20" width="48.5" bestFit="1" customWidth="1"/>
    <col min="21" max="21" width="6.33203125" bestFit="1" customWidth="1"/>
    <col min="22" max="22" width="8" bestFit="1" customWidth="1"/>
    <col min="23" max="23" width="20.83203125" style="7" bestFit="1" customWidth="1"/>
    <col min="24" max="24" width="14" bestFit="1" customWidth="1"/>
    <col min="25" max="25" width="16.5" bestFit="1" customWidth="1"/>
    <col min="27" max="27" width="46.6640625" bestFit="1" customWidth="1"/>
    <col min="31" max="31" width="18.6640625" bestFit="1" customWidth="1"/>
    <col min="32" max="32" width="13.83203125" bestFit="1" customWidth="1"/>
    <col min="34" max="34" width="48.5" bestFit="1" customWidth="1"/>
    <col min="37" max="37" width="19.83203125" style="7" bestFit="1" customWidth="1"/>
    <col min="38" max="38" width="23" bestFit="1" customWidth="1"/>
    <col min="39" max="39" width="8.33203125" bestFit="1" customWidth="1"/>
    <col min="40" max="40" width="6.33203125" bestFit="1" customWidth="1"/>
    <col min="41" max="41" width="32.1640625" bestFit="1" customWidth="1"/>
  </cols>
  <sheetData>
    <row r="1" spans="1:44" x14ac:dyDescent="0.2">
      <c r="A1" t="s">
        <v>1343</v>
      </c>
      <c r="B1" s="7" t="s">
        <v>1439</v>
      </c>
      <c r="C1" s="3" t="s">
        <v>3</v>
      </c>
      <c r="D1" s="3" t="s">
        <v>335</v>
      </c>
      <c r="E1" s="3" t="s">
        <v>1167</v>
      </c>
      <c r="F1" s="3" t="s">
        <v>1068</v>
      </c>
      <c r="G1" s="3" t="s">
        <v>1339</v>
      </c>
      <c r="H1" s="3" t="s">
        <v>1342</v>
      </c>
      <c r="I1" s="3" t="s">
        <v>1350</v>
      </c>
      <c r="J1" t="s">
        <v>1140</v>
      </c>
      <c r="K1" t="s">
        <v>1141</v>
      </c>
      <c r="L1" s="3" t="s">
        <v>1142</v>
      </c>
      <c r="M1" t="s">
        <v>3</v>
      </c>
      <c r="N1" t="s">
        <v>335</v>
      </c>
      <c r="O1" s="7" t="s">
        <v>8</v>
      </c>
      <c r="P1" s="7" t="s">
        <v>1424</v>
      </c>
      <c r="Q1" s="3" t="s">
        <v>1349</v>
      </c>
      <c r="R1" t="s">
        <v>1140</v>
      </c>
      <c r="S1" t="s">
        <v>1141</v>
      </c>
      <c r="T1" s="3" t="s">
        <v>1134</v>
      </c>
      <c r="U1" t="s">
        <v>3</v>
      </c>
      <c r="V1" t="s">
        <v>335</v>
      </c>
      <c r="W1" s="7" t="s">
        <v>8</v>
      </c>
      <c r="X1" s="3" t="s">
        <v>1351</v>
      </c>
      <c r="Y1" t="s">
        <v>1140</v>
      </c>
      <c r="Z1" t="s">
        <v>1141</v>
      </c>
      <c r="AA1" s="3" t="s">
        <v>1135</v>
      </c>
      <c r="AB1" t="s">
        <v>3</v>
      </c>
      <c r="AC1" t="s">
        <v>335</v>
      </c>
      <c r="AD1" t="s">
        <v>8</v>
      </c>
      <c r="AE1" s="3" t="s">
        <v>1428</v>
      </c>
      <c r="AF1" t="s">
        <v>1140</v>
      </c>
      <c r="AG1" t="s">
        <v>1141</v>
      </c>
      <c r="AH1" s="3" t="s">
        <v>1429</v>
      </c>
      <c r="AI1" t="s">
        <v>3</v>
      </c>
      <c r="AJ1" t="s">
        <v>335</v>
      </c>
      <c r="AK1" s="7" t="s">
        <v>8</v>
      </c>
      <c r="AL1" s="3" t="s">
        <v>1569</v>
      </c>
      <c r="AM1" t="s">
        <v>1140</v>
      </c>
      <c r="AN1" t="s">
        <v>1141</v>
      </c>
      <c r="AO1" s="3" t="s">
        <v>1570</v>
      </c>
      <c r="AP1" t="s">
        <v>3</v>
      </c>
      <c r="AQ1" t="s">
        <v>335</v>
      </c>
      <c r="AR1" s="7" t="s">
        <v>8</v>
      </c>
    </row>
    <row r="2" spans="1:44" x14ac:dyDescent="0.2">
      <c r="A2" t="str">
        <f>"C2FEN00"&amp;C2&amp;"_"&amp;D2</f>
        <v>C2FEN00617_5</v>
      </c>
      <c r="C2">
        <v>617</v>
      </c>
      <c r="D2">
        <v>5</v>
      </c>
      <c r="E2" t="str">
        <f>IF(F2=_xlfn.XLOOKUP("C2FEN00"&amp;C2&amp;"_output"&amp;D2&amp;"_*",L:L,O:O,0,2,-1),D$170,IF(F2=W2,D$171,IF(F2=AD2,D$172,D$173)))</f>
        <v>GravityX</v>
      </c>
      <c r="F2" s="7">
        <f>MAX((_xlfn.XLOOKUP("C2FEN00"&amp;C2&amp;"_output"&amp;D2&amp;"_*",L:L,O:O,0,2,-1)),(_xlfn.XLOOKUP("C2FEN00"&amp;C2&amp;"_output"&amp;D2&amp;"_*",T:T,W:W,0,2,-1)),(_xlfn.XLOOKUP("C2FEN00"&amp;C2&amp;"_output"&amp;D2&amp;"_*",AA:AA,AD:AD,0,2,-1)),(_xlfn.XLOOKUP("C2FEN00"&amp;C2&amp;"_output"&amp;D2&amp;"_*",AH:AH,AK:AK,0,2,-1)))</f>
        <v>1350775.92643712</v>
      </c>
      <c r="G2" s="63">
        <f>IF(F2=_xlfn.XLOOKUP("C2FEN00"&amp;C2&amp;"_output"&amp;D2&amp;"_*",L:L,O:O,0,2,-1),_xlfn.XLOOKUP("C2FEN00"&amp;C2&amp;"_output"&amp;D2&amp;"_*",L:L,I:I,0,2,-1),IF(F2=W2,R2,IF(F2=AD2,X2,AE2)))</f>
        <v>44860.429166666669</v>
      </c>
      <c r="H2">
        <f>IF(E2=$D$170,K2,IF(E2=$D$173,AG2,Z2))</f>
        <v>19</v>
      </c>
      <c r="I2" s="63">
        <v>44621.569444444445</v>
      </c>
      <c r="J2" s="18">
        <f>AE2</f>
        <v>44754.402083333334</v>
      </c>
      <c r="K2">
        <f>ROUNDUP((_xlfn.DAYS(J2,I2)+_xlfn.DAYS(I12,J12))/7,0)</f>
        <v>19</v>
      </c>
      <c r="L2" t="s">
        <v>1104</v>
      </c>
      <c r="M2" s="3">
        <v>617</v>
      </c>
      <c r="N2" s="3">
        <v>5</v>
      </c>
      <c r="O2" s="7">
        <v>1349812</v>
      </c>
      <c r="AE2" s="18">
        <v>44754.402083333334</v>
      </c>
      <c r="AF2" s="18">
        <f>I12</f>
        <v>44860.429166666669</v>
      </c>
      <c r="AG2">
        <f>ROUNDUP(_xlfn.DAYS(AF2,AE2)/7,0)</f>
        <v>16</v>
      </c>
      <c r="AH2" t="s">
        <v>1443</v>
      </c>
      <c r="AI2">
        <v>617</v>
      </c>
      <c r="AJ2">
        <v>5</v>
      </c>
      <c r="AK2" s="7">
        <v>1350757.0639676601</v>
      </c>
    </row>
    <row r="3" spans="1:44" x14ac:dyDescent="0.2">
      <c r="F3" s="7"/>
      <c r="G3" s="7"/>
      <c r="H3" s="7"/>
      <c r="I3" s="63">
        <v>44621.680555555555</v>
      </c>
      <c r="L3" t="s">
        <v>1103</v>
      </c>
      <c r="M3">
        <v>617</v>
      </c>
      <c r="N3">
        <v>5</v>
      </c>
    </row>
    <row r="4" spans="1:44" x14ac:dyDescent="0.2">
      <c r="I4" s="63">
        <v>44621.819444444445</v>
      </c>
      <c r="L4" t="s">
        <v>1101</v>
      </c>
      <c r="M4">
        <v>617</v>
      </c>
      <c r="N4">
        <v>5</v>
      </c>
    </row>
    <row r="5" spans="1:44" x14ac:dyDescent="0.2">
      <c r="I5" s="63">
        <v>44621.869444444441</v>
      </c>
      <c r="L5" t="s">
        <v>1100</v>
      </c>
      <c r="M5">
        <v>617</v>
      </c>
      <c r="N5">
        <v>5</v>
      </c>
    </row>
    <row r="6" spans="1:44" x14ac:dyDescent="0.2">
      <c r="I6" s="63">
        <v>44621.876388888886</v>
      </c>
      <c r="L6" t="s">
        <v>1099</v>
      </c>
      <c r="M6">
        <v>617</v>
      </c>
      <c r="N6">
        <v>5</v>
      </c>
    </row>
    <row r="7" spans="1:44" x14ac:dyDescent="0.2">
      <c r="I7" s="63">
        <v>44621.890277777777</v>
      </c>
      <c r="L7" t="s">
        <v>1098</v>
      </c>
      <c r="M7">
        <v>617</v>
      </c>
      <c r="N7">
        <v>5</v>
      </c>
    </row>
    <row r="8" spans="1:44" x14ac:dyDescent="0.2">
      <c r="I8" s="63">
        <v>44623.876388888886</v>
      </c>
      <c r="L8" t="s">
        <v>1095</v>
      </c>
      <c r="M8">
        <v>617</v>
      </c>
      <c r="N8">
        <v>5</v>
      </c>
      <c r="O8" s="7">
        <v>1350736.9074935999</v>
      </c>
    </row>
    <row r="9" spans="1:44" x14ac:dyDescent="0.2">
      <c r="I9" s="63">
        <v>44624.402777777781</v>
      </c>
      <c r="L9" t="s">
        <v>1093</v>
      </c>
      <c r="M9">
        <v>617</v>
      </c>
      <c r="N9">
        <v>5</v>
      </c>
      <c r="O9" s="7">
        <v>1350736.9074935999</v>
      </c>
    </row>
    <row r="10" spans="1:44" x14ac:dyDescent="0.2">
      <c r="I10" s="63">
        <v>44624.411111111112</v>
      </c>
      <c r="L10" t="s">
        <v>1092</v>
      </c>
      <c r="M10">
        <v>617</v>
      </c>
      <c r="N10">
        <v>5</v>
      </c>
      <c r="O10" s="7">
        <v>1350736.9074935999</v>
      </c>
    </row>
    <row r="11" spans="1:44" x14ac:dyDescent="0.2">
      <c r="I11" s="63">
        <v>44641.370833333334</v>
      </c>
      <c r="J11" s="60"/>
      <c r="L11" t="s">
        <v>1145</v>
      </c>
      <c r="M11">
        <v>617</v>
      </c>
      <c r="N11">
        <v>5</v>
      </c>
      <c r="O11" s="7">
        <v>1350739.87829483</v>
      </c>
      <c r="AF11" s="60"/>
    </row>
    <row r="12" spans="1:44" x14ac:dyDescent="0.2">
      <c r="I12" s="63">
        <v>44860.429166666669</v>
      </c>
      <c r="J12" s="60">
        <v>44866</v>
      </c>
      <c r="L12" t="s">
        <v>1563</v>
      </c>
      <c r="M12">
        <v>617</v>
      </c>
      <c r="N12">
        <v>5</v>
      </c>
      <c r="O12" s="7">
        <v>1350775.92643712</v>
      </c>
      <c r="AF12" s="60"/>
    </row>
    <row r="13" spans="1:44" x14ac:dyDescent="0.2">
      <c r="A13" t="str">
        <f>"C2FEN00"&amp;C13&amp;"_"&amp;D13</f>
        <v>C2FEN00617_17</v>
      </c>
      <c r="C13">
        <v>617</v>
      </c>
      <c r="D13">
        <v>17</v>
      </c>
      <c r="E13" t="str">
        <f>IF(F13=_xlfn.XLOOKUP("C2FEN00"&amp;C13&amp;"_output"&amp;D13&amp;"_*",L:L,O:O,0,2,-1),D$170,IF(F13=W13,D$171,IF(F13=AD13,D$172,D$173)))</f>
        <v>GravityX</v>
      </c>
      <c r="F13" s="7">
        <f>MAX((_xlfn.XLOOKUP("C2FEN00"&amp;C13&amp;"_output"&amp;D13&amp;"_*",L:L,O:O,0,2,-1)),(_xlfn.XLOOKUP("C2FEN00"&amp;C13&amp;"_output"&amp;D13&amp;"_*",T:T,W:W,0,2,-1)),(_xlfn.XLOOKUP("C2FEN00"&amp;C13&amp;"_output"&amp;D13&amp;"_*",AA:AA,AD:AD,0,2,-1)),(_xlfn.XLOOKUP("C2FEN00"&amp;C13&amp;"_output"&amp;D13&amp;"_*",AH:AH,AK:AK,0,2,-1)))</f>
        <v>1238939.3932541199</v>
      </c>
      <c r="G13" s="63">
        <f>IF(F13=_xlfn.XLOOKUP("C2FEN00"&amp;C13&amp;"_output"&amp;D13&amp;"_*",L:L,O:O,0,2,-1),_xlfn.XLOOKUP("C2FEN00"&amp;C13&amp;"_output"&amp;D13&amp;"_*",L:L,I:I,0,2,-1),IF(F13=W13,R13,IF(F13=AD13,X13,AE13)))</f>
        <v>44860.429861111108</v>
      </c>
      <c r="H13">
        <f>IF(E13=$D$170,K13,IF(E13=$D$173,AG13,Z13))</f>
        <v>20</v>
      </c>
      <c r="I13" s="63">
        <v>44614.887499999997</v>
      </c>
      <c r="J13" s="18">
        <f>AE13</f>
        <v>44754.397916666669</v>
      </c>
      <c r="K13">
        <f>ROUNDUP((_xlfn.DAYS(J13,I13)+_xlfn.DAYS(I23,J23))/7,0)</f>
        <v>20</v>
      </c>
      <c r="L13" t="s">
        <v>1112</v>
      </c>
      <c r="M13" s="3">
        <v>617</v>
      </c>
      <c r="N13" s="3">
        <v>17</v>
      </c>
      <c r="O13" s="7">
        <v>1212676.8980302799</v>
      </c>
      <c r="AE13" s="18">
        <v>44754.397916666669</v>
      </c>
      <c r="AF13" s="18">
        <f>I23</f>
        <v>44860.429861111108</v>
      </c>
      <c r="AG13">
        <f>ROUNDUP(_xlfn.DAYS(AF13,AE13)/7,0)</f>
        <v>16</v>
      </c>
      <c r="AH13" t="s">
        <v>1444</v>
      </c>
      <c r="AI13">
        <v>617</v>
      </c>
      <c r="AJ13">
        <v>17</v>
      </c>
      <c r="AK13" s="7">
        <v>1238899.2804366699</v>
      </c>
    </row>
    <row r="14" spans="1:44" x14ac:dyDescent="0.2">
      <c r="I14" s="63">
        <v>44615.40347222222</v>
      </c>
      <c r="L14" t="s">
        <v>1108</v>
      </c>
      <c r="M14">
        <v>617</v>
      </c>
      <c r="N14">
        <v>17</v>
      </c>
    </row>
    <row r="15" spans="1:44" x14ac:dyDescent="0.2">
      <c r="I15" s="63">
        <v>44615.42083333333</v>
      </c>
      <c r="L15" t="s">
        <v>1107</v>
      </c>
      <c r="M15">
        <v>617</v>
      </c>
      <c r="N15">
        <v>17</v>
      </c>
    </row>
    <row r="16" spans="1:44" x14ac:dyDescent="0.2">
      <c r="I16" s="63">
        <v>44621.561111111114</v>
      </c>
      <c r="L16" t="s">
        <v>1105</v>
      </c>
      <c r="M16">
        <v>617</v>
      </c>
      <c r="N16">
        <v>17</v>
      </c>
    </row>
    <row r="17" spans="1:44" x14ac:dyDescent="0.2">
      <c r="I17" s="63">
        <v>44621.782638888886</v>
      </c>
      <c r="L17" t="s">
        <v>1102</v>
      </c>
      <c r="M17">
        <v>617</v>
      </c>
      <c r="N17">
        <v>17</v>
      </c>
    </row>
    <row r="18" spans="1:44" x14ac:dyDescent="0.2">
      <c r="I18" s="63">
        <v>44623.468055555553</v>
      </c>
      <c r="L18" t="s">
        <v>1097</v>
      </c>
      <c r="M18">
        <v>617</v>
      </c>
      <c r="N18">
        <v>17</v>
      </c>
    </row>
    <row r="19" spans="1:44" x14ac:dyDescent="0.2">
      <c r="I19" s="63">
        <v>44623.48333333333</v>
      </c>
      <c r="L19" t="s">
        <v>1096</v>
      </c>
      <c r="M19">
        <v>617</v>
      </c>
      <c r="N19">
        <v>17</v>
      </c>
    </row>
    <row r="20" spans="1:44" x14ac:dyDescent="0.2">
      <c r="I20" s="63">
        <v>44624.402777777781</v>
      </c>
      <c r="L20" t="s">
        <v>1094</v>
      </c>
      <c r="M20">
        <v>617</v>
      </c>
      <c r="N20">
        <v>17</v>
      </c>
      <c r="O20" s="7">
        <v>1238888.4207444501</v>
      </c>
    </row>
    <row r="21" spans="1:44" x14ac:dyDescent="0.2">
      <c r="I21" s="63">
        <v>44624.411111111112</v>
      </c>
      <c r="L21" t="s">
        <v>1091</v>
      </c>
      <c r="M21">
        <v>617</v>
      </c>
      <c r="N21">
        <v>17</v>
      </c>
      <c r="O21" s="7">
        <v>1238888.4207444501</v>
      </c>
    </row>
    <row r="22" spans="1:44" x14ac:dyDescent="0.2">
      <c r="I22" s="64">
        <v>44625.814583333333</v>
      </c>
      <c r="J22" s="60"/>
      <c r="L22" t="s">
        <v>1090</v>
      </c>
      <c r="M22">
        <v>617</v>
      </c>
      <c r="N22">
        <v>17</v>
      </c>
      <c r="O22" s="7">
        <v>1238888.4209279099</v>
      </c>
      <c r="AF22" s="60"/>
    </row>
    <row r="23" spans="1:44" x14ac:dyDescent="0.2">
      <c r="I23" s="63">
        <v>44860.429861111108</v>
      </c>
      <c r="J23" s="60">
        <v>44866</v>
      </c>
      <c r="L23" t="s">
        <v>1564</v>
      </c>
      <c r="M23">
        <v>617</v>
      </c>
      <c r="N23">
        <v>17</v>
      </c>
      <c r="O23" s="7">
        <v>1238939.3932541199</v>
      </c>
      <c r="AF23" s="60"/>
    </row>
    <row r="24" spans="1:44" x14ac:dyDescent="0.2">
      <c r="A24" t="str">
        <f>"C2FEN00"&amp;C24&amp;"_"&amp;D24</f>
        <v>C2FEN00617_24</v>
      </c>
      <c r="C24">
        <v>617</v>
      </c>
      <c r="D24">
        <v>24</v>
      </c>
      <c r="E24" t="str">
        <f>IF(F24=O24,D$170,IF(F24=W24,D$171,IF(F24=AD24,D$172,D$173)))</f>
        <v>GOT-BSI-OPF</v>
      </c>
      <c r="F24" s="7">
        <f>MAX((_xlfn.XLOOKUP("C2FEN00"&amp;C24&amp;"_output"&amp;D24&amp;"_*",L:L,O:O,0,2,-1)),(_xlfn.XLOOKUP("C2FEN00"&amp;C24&amp;"_output"&amp;D24&amp;"_*",T:T,W:W,0,2,-1)),(_xlfn.XLOOKUP("C2FEN00"&amp;C24&amp;"_output"&amp;D24&amp;"_*",AA:AA,AD:AD,0,2,-1)),(_xlfn.XLOOKUP("C2FEN00"&amp;C24&amp;"_output"&amp;D24&amp;"_*",AH:AH,AK:AK,0,2,-1)))</f>
        <v>1491601.5352773301</v>
      </c>
      <c r="G24" s="63">
        <f>IF(E24=$D$170,I24,IF(E24=$D$173,AE24,X24))</f>
        <v>44754.400000000001</v>
      </c>
      <c r="H24">
        <f>IF(E24=$D$170,K24,IF(E24=$D$173,AG24,Z24))</f>
        <v>16</v>
      </c>
      <c r="I24" s="63">
        <v>44614.907638888886</v>
      </c>
      <c r="J24" s="18">
        <f>G24</f>
        <v>44754.400000000001</v>
      </c>
      <c r="K24">
        <f>ROUNDUP(_xlfn.DAYS(J24,I24)/7,0)</f>
        <v>20</v>
      </c>
      <c r="L24" t="s">
        <v>1111</v>
      </c>
      <c r="M24" s="3">
        <v>617</v>
      </c>
      <c r="N24" s="3">
        <v>24</v>
      </c>
      <c r="O24" s="7">
        <v>1490284.79900129</v>
      </c>
      <c r="Q24" s="18">
        <v>44675.604861111111</v>
      </c>
      <c r="R24" t="s">
        <v>1358</v>
      </c>
      <c r="T24" s="57" t="s">
        <v>1357</v>
      </c>
      <c r="W24" s="7">
        <v>742454.68636428402</v>
      </c>
      <c r="AE24" s="18">
        <v>44754.400000000001</v>
      </c>
      <c r="AF24" s="60">
        <v>44866</v>
      </c>
      <c r="AG24">
        <f>ROUNDUP(_xlfn.DAYS(AF24,AE24)/7,0)</f>
        <v>16</v>
      </c>
      <c r="AH24" t="s">
        <v>1445</v>
      </c>
      <c r="AI24">
        <v>617</v>
      </c>
      <c r="AJ24">
        <v>24</v>
      </c>
      <c r="AK24" s="7">
        <v>1491601.5352773301</v>
      </c>
      <c r="AL24" s="63">
        <v>44865.486805555556</v>
      </c>
      <c r="AO24" s="57" t="s">
        <v>1357</v>
      </c>
      <c r="AP24" s="72" t="s">
        <v>323</v>
      </c>
      <c r="AQ24" s="72">
        <v>24</v>
      </c>
      <c r="AR24" s="7">
        <v>1481664.3861068599</v>
      </c>
    </row>
    <row r="25" spans="1:44" x14ac:dyDescent="0.2">
      <c r="I25" s="63">
        <v>44615.384722222225</v>
      </c>
      <c r="L25" t="s">
        <v>1110</v>
      </c>
      <c r="M25">
        <v>617</v>
      </c>
      <c r="N25">
        <v>24</v>
      </c>
    </row>
    <row r="26" spans="1:44" x14ac:dyDescent="0.2">
      <c r="I26" s="63">
        <v>44615.39166666667</v>
      </c>
      <c r="L26" t="s">
        <v>1109</v>
      </c>
      <c r="M26">
        <v>617</v>
      </c>
      <c r="N26">
        <v>24</v>
      </c>
    </row>
    <row r="27" spans="1:44" x14ac:dyDescent="0.2">
      <c r="I27" s="63">
        <v>44615.450694444444</v>
      </c>
      <c r="L27" t="s">
        <v>1106</v>
      </c>
      <c r="M27">
        <v>617</v>
      </c>
      <c r="N27">
        <v>24</v>
      </c>
    </row>
    <row r="28" spans="1:44" x14ac:dyDescent="0.2">
      <c r="I28" s="64">
        <v>44625.814583333333</v>
      </c>
      <c r="J28" s="60"/>
      <c r="L28" t="s">
        <v>1089</v>
      </c>
      <c r="M28">
        <v>617</v>
      </c>
      <c r="N28">
        <v>24</v>
      </c>
      <c r="O28" s="7">
        <v>1491546.49957184</v>
      </c>
      <c r="AF28" s="60"/>
    </row>
    <row r="29" spans="1:44" x14ac:dyDescent="0.2">
      <c r="I29" s="63">
        <v>44641.370833333334</v>
      </c>
      <c r="J29" s="60"/>
      <c r="L29" t="s">
        <v>1158</v>
      </c>
      <c r="M29">
        <v>617</v>
      </c>
      <c r="N29">
        <v>24</v>
      </c>
      <c r="O29" s="7">
        <v>1491563.9748298901</v>
      </c>
      <c r="AF29" s="60"/>
    </row>
    <row r="30" spans="1:44" x14ac:dyDescent="0.2">
      <c r="A30" t="str">
        <f>"C2FEN00"&amp;C30&amp;"_"&amp;D30</f>
        <v>C2FEN00617_62</v>
      </c>
      <c r="C30">
        <v>617</v>
      </c>
      <c r="D30">
        <v>62</v>
      </c>
      <c r="E30" t="str">
        <f>IF(F30=O30,D$170,IF(F30=W30,D$171,IF(F30=AD30,D$172,D$173)))</f>
        <v>GOT-BSI-OPF</v>
      </c>
      <c r="F30" s="7">
        <f>MAX((_xlfn.XLOOKUP("C2FEN00"&amp;C30&amp;"_output"&amp;D30&amp;"_*",L:L,O:O,0,2,-1)),(_xlfn.XLOOKUP("C2FEN00"&amp;C30&amp;"_output"&amp;D30&amp;"_*",T:T,W:W,0,2,-1)),(_xlfn.XLOOKUP("C2FEN00"&amp;C30&amp;"_output"&amp;D30&amp;"_*",AA:AA,AD:AD,0,2,-1)),(_xlfn.XLOOKUP("C2FEN00"&amp;C30&amp;"_output"&amp;D30&amp;"_*",AH:AH,AK:AK,0,2,-1)))</f>
        <v>1431053.99507438</v>
      </c>
      <c r="G30" s="63">
        <f>IF(E30=$D$170,I30,IF(E30=$D$173,AE30,X30))</f>
        <v>44754.40347222222</v>
      </c>
      <c r="H30">
        <f>IF(E30=$D$170,K30,IF(E30=$D$173,AG30,Z30))</f>
        <v>16</v>
      </c>
      <c r="I30" s="63">
        <v>44641.371527777781</v>
      </c>
      <c r="J30" s="18">
        <f>G30</f>
        <v>44754.40347222222</v>
      </c>
      <c r="K30" s="79">
        <f>ROUNDUP((_xlfn.DAYS(J30,I30) + _xlfn.DAYS(J31,I31))/7,0)</f>
        <v>18</v>
      </c>
      <c r="L30" s="41" t="s">
        <v>1317</v>
      </c>
      <c r="AE30" s="18">
        <v>44754.40347222222</v>
      </c>
      <c r="AF30" s="60">
        <v>44866</v>
      </c>
      <c r="AG30">
        <f>ROUNDUP(_xlfn.DAYS(AF30,AE30)/7,0)</f>
        <v>16</v>
      </c>
      <c r="AH30" t="s">
        <v>1446</v>
      </c>
      <c r="AI30">
        <v>617</v>
      </c>
      <c r="AJ30">
        <v>62</v>
      </c>
      <c r="AK30" s="7">
        <v>1431053.99507438</v>
      </c>
    </row>
    <row r="31" spans="1:44" x14ac:dyDescent="0.2">
      <c r="I31" s="64">
        <v>44625.814583333333</v>
      </c>
      <c r="J31" s="18">
        <f>Q31</f>
        <v>44634.622916666667</v>
      </c>
      <c r="K31" s="75">
        <f>_xlfn.DAYS(J31,I31)/7</f>
        <v>1.2857142857142858</v>
      </c>
      <c r="L31" t="s">
        <v>1088</v>
      </c>
      <c r="M31" s="3">
        <v>617</v>
      </c>
      <c r="N31" s="3">
        <v>62</v>
      </c>
      <c r="O31" s="7">
        <v>1430736.61571656</v>
      </c>
      <c r="Q31" s="63">
        <v>44634.622916666667</v>
      </c>
      <c r="R31" s="18">
        <f>I33</f>
        <v>44641.371527777781</v>
      </c>
      <c r="S31" s="75">
        <f>_xlfn.DAYS(R31,Q31)/7</f>
        <v>1</v>
      </c>
      <c r="T31" s="3" t="s">
        <v>1127</v>
      </c>
      <c r="U31">
        <v>617</v>
      </c>
      <c r="V31">
        <v>62</v>
      </c>
      <c r="W31" s="7">
        <v>1430950.40259212</v>
      </c>
    </row>
    <row r="32" spans="1:44" x14ac:dyDescent="0.2">
      <c r="I32" s="63">
        <v>44636.43472222222</v>
      </c>
      <c r="J32" s="56"/>
      <c r="K32" s="56"/>
      <c r="L32" t="s">
        <v>1146</v>
      </c>
      <c r="M32">
        <v>617</v>
      </c>
      <c r="N32">
        <v>62</v>
      </c>
      <c r="O32" s="7">
        <v>1431002.3144368001</v>
      </c>
      <c r="Q32" s="61"/>
      <c r="R32" s="62"/>
      <c r="T32" s="3"/>
    </row>
    <row r="33" spans="1:44" x14ac:dyDescent="0.2">
      <c r="I33" s="63">
        <v>44641.371527777781</v>
      </c>
      <c r="J33" s="18">
        <f>G30</f>
        <v>44754.40347222222</v>
      </c>
      <c r="K33" s="78">
        <f>_xlfn.DAYS(J33,I33)/7</f>
        <v>16.142857142857142</v>
      </c>
      <c r="L33" t="s">
        <v>1143</v>
      </c>
      <c r="M33">
        <v>617</v>
      </c>
      <c r="N33">
        <v>62</v>
      </c>
      <c r="O33" s="7">
        <v>1431011.25241819</v>
      </c>
      <c r="Q33" s="61"/>
      <c r="R33" s="62"/>
      <c r="T33" s="3"/>
    </row>
    <row r="34" spans="1:44" x14ac:dyDescent="0.2">
      <c r="A34" t="str">
        <f>"C2FEN00"&amp;C34&amp;"_"&amp;D34</f>
        <v>C2FEN00617_73</v>
      </c>
      <c r="C34">
        <v>617</v>
      </c>
      <c r="D34">
        <v>73</v>
      </c>
      <c r="E34" t="str">
        <f>IF(F34=_xlfn.XLOOKUP("C2FEN00"&amp;C34&amp;"_output"&amp;D34&amp;"_*",L:L,O:O,0,2,-1),D$170,IF(F34=W34,D$171,IF(F34=AD34,D$172,D$173)))</f>
        <v>GravityX</v>
      </c>
      <c r="F34" s="7">
        <f>MAX((_xlfn.XLOOKUP("C2FEN00"&amp;C34&amp;"_output"&amp;D34&amp;"_*",L:L,O:O,0,2,-1)),(_xlfn.XLOOKUP("C2FEN00"&amp;C34&amp;"_output"&amp;D34&amp;"_*",T:T,W:W,0,2,-1)),(_xlfn.XLOOKUP("C2FEN00"&amp;C34&amp;"_output"&amp;D34&amp;"_*",AA:AA,AD:AD,0,2,-1)),(_xlfn.XLOOKUP("C2FEN00"&amp;C34&amp;"_output"&amp;D34&amp;"_*",AH:AH,AK:AK,0,2,-1)))</f>
        <v>1294545.11137613</v>
      </c>
      <c r="G34" s="63">
        <f>IF(F34=_xlfn.XLOOKUP("C2FEN00"&amp;C34&amp;"_output"&amp;D34&amp;"_*",L:L,O:O,0,2,-1),_xlfn.XLOOKUP("C2FEN00"&amp;C34&amp;"_output"&amp;D34&amp;"_*",L:L,I:I,0,2,-1),IF(F34=W34,R34,IF(F34=AD34,X34,AE34)))</f>
        <v>44860.429166666669</v>
      </c>
      <c r="H34">
        <f ca="1">IF(E34=$D$170,K34,IF(E34=$D$173,AG34,Z34))</f>
        <v>119</v>
      </c>
      <c r="I34" s="64">
        <v>44625.814583333333</v>
      </c>
      <c r="J34" s="18">
        <f>AE34</f>
        <v>44754.404861111114</v>
      </c>
      <c r="K34">
        <f ca="1">ROUNDUP((_xlfn.DAYS(J34,I34)+_xlfn.DAYS(J36,I36))/7,0)</f>
        <v>119</v>
      </c>
      <c r="L34" t="s">
        <v>1087</v>
      </c>
      <c r="M34" s="3">
        <v>617</v>
      </c>
      <c r="N34" s="3">
        <v>73</v>
      </c>
      <c r="O34" s="7">
        <v>1294498.55493226</v>
      </c>
      <c r="AE34" s="18">
        <v>44754.404861111114</v>
      </c>
      <c r="AF34" s="18">
        <f>I36</f>
        <v>44860.429166666669</v>
      </c>
      <c r="AG34">
        <f>ROUNDUP(_xlfn.DAYS(AF34,AE34)/7,0)</f>
        <v>16</v>
      </c>
      <c r="AH34" t="s">
        <v>1447</v>
      </c>
      <c r="AI34">
        <v>617</v>
      </c>
      <c r="AJ34">
        <v>73</v>
      </c>
      <c r="AK34" s="7">
        <v>1294511.09432647</v>
      </c>
    </row>
    <row r="35" spans="1:44" x14ac:dyDescent="0.2">
      <c r="I35" s="63">
        <v>44641.336805555555</v>
      </c>
      <c r="J35" s="56"/>
      <c r="K35" s="56"/>
      <c r="L35" t="s">
        <v>1144</v>
      </c>
      <c r="M35">
        <v>617</v>
      </c>
      <c r="N35">
        <v>73</v>
      </c>
      <c r="O35" s="7">
        <v>1294501.9265616699</v>
      </c>
    </row>
    <row r="36" spans="1:44" x14ac:dyDescent="0.2">
      <c r="I36" s="63">
        <v>44860.429166666669</v>
      </c>
      <c r="J36" s="82">
        <f ca="1">TODAY()</f>
        <v>45558</v>
      </c>
      <c r="K36" s="56"/>
      <c r="L36" t="s">
        <v>1565</v>
      </c>
      <c r="M36">
        <v>617</v>
      </c>
      <c r="N36">
        <v>73</v>
      </c>
      <c r="O36" s="7">
        <v>1294545.11137613</v>
      </c>
    </row>
    <row r="37" spans="1:44" x14ac:dyDescent="0.2">
      <c r="A37" t="str">
        <f>"C2FEN0"&amp;C37&amp;"_"&amp;D37</f>
        <v>C2FEN02020_25</v>
      </c>
      <c r="B37" s="7">
        <v>4133667.2712131501</v>
      </c>
      <c r="C37">
        <v>2020</v>
      </c>
      <c r="D37">
        <v>25</v>
      </c>
      <c r="E37" t="str">
        <f>IF(F37=O38,D$170,IF(F37=W37,D$171,IF(F37=AD37,D$172,D$173)))</f>
        <v>GravityX</v>
      </c>
      <c r="F37" s="7">
        <f>MAX((_xlfn.XLOOKUP("C2FEN0"&amp;C37&amp;"_output"&amp;D37&amp;"_*",L:L,O:O,0,2,-1)),(_xlfn.XLOOKUP("C2FEN0"&amp;C37&amp;"_output"&amp;D37&amp;"_*",T:T,W:W,0,2,-1)),(_xlfn.XLOOKUP("C2FEN0"&amp;C37&amp;"_output"&amp;D37&amp;"_*",AA:AA,AD:AD,0,2,-1)),(_xlfn.XLOOKUP("C2FEN0"&amp;C37&amp;"_output"&amp;D37&amp;"_*",AH:AH,AK:AK,0,2,-1)))</f>
        <v>4140985.0639168001</v>
      </c>
      <c r="G37" s="63">
        <f>IF(E37=$D$170,I38,IF(E37=$D$173,AE37,X37))</f>
        <v>44860.429861111108</v>
      </c>
      <c r="H37">
        <f>IF(E37=$D$170,K37,IF(E37=$D$173,AG37,Z37))</f>
        <v>23</v>
      </c>
      <c r="I37" s="64">
        <v>44625.815972222219</v>
      </c>
      <c r="J37" s="18">
        <f>AE37</f>
        <v>44775.36041666667</v>
      </c>
      <c r="K37">
        <f>ROUNDUP((_xlfn.DAYS(J37,I37)+_xlfn.DAYS(J38,I38))/7,0)</f>
        <v>23</v>
      </c>
      <c r="L37" t="s">
        <v>1086</v>
      </c>
      <c r="M37" s="3">
        <v>2020</v>
      </c>
      <c r="N37" s="3">
        <v>25</v>
      </c>
      <c r="O37" s="7">
        <v>4140976.1646701898</v>
      </c>
      <c r="AE37" s="18">
        <v>44775.36041666667</v>
      </c>
      <c r="AF37" s="82">
        <f>I38</f>
        <v>44860.429861111108</v>
      </c>
      <c r="AG37">
        <f>ROUNDUP(_xlfn.DAYS(AF37,AE37)/7,0)</f>
        <v>13</v>
      </c>
      <c r="AH37" t="s">
        <v>1441</v>
      </c>
      <c r="AI37">
        <v>2020</v>
      </c>
      <c r="AJ37">
        <v>25</v>
      </c>
      <c r="AK37" s="7">
        <v>4140977.4715952598</v>
      </c>
      <c r="AL37" s="63">
        <v>44865.486111111109</v>
      </c>
      <c r="AO37" s="57" t="s">
        <v>1571</v>
      </c>
      <c r="AP37" s="72" t="s">
        <v>317</v>
      </c>
      <c r="AQ37" s="72">
        <v>25</v>
      </c>
      <c r="AR37" s="7">
        <v>3045611.2103998498</v>
      </c>
    </row>
    <row r="38" spans="1:44" x14ac:dyDescent="0.2">
      <c r="F38" s="7"/>
      <c r="G38" s="63"/>
      <c r="I38" s="63">
        <v>44860.429861111108</v>
      </c>
      <c r="J38" s="60">
        <v>44866</v>
      </c>
      <c r="L38" t="s">
        <v>1566</v>
      </c>
      <c r="M38">
        <v>2020</v>
      </c>
      <c r="N38">
        <v>25</v>
      </c>
      <c r="O38" s="7">
        <v>4140985.0639168001</v>
      </c>
      <c r="AE38" s="18"/>
      <c r="AF38" s="60"/>
    </row>
    <row r="39" spans="1:44" ht="17" customHeight="1" x14ac:dyDescent="0.2">
      <c r="A39" t="str">
        <f t="shared" ref="A39:A41" si="0">"C2FEN0"&amp;C39&amp;"_"&amp;D39</f>
        <v>C2FEN02020_121</v>
      </c>
      <c r="C39">
        <v>2020</v>
      </c>
      <c r="D39">
        <v>121</v>
      </c>
      <c r="E39" t="str">
        <f>IF(MAX((_xlfn.XLOOKUP("C2FEN0"&amp;C39&amp;"_output"&amp;D39&amp;"*",L:L,O:O,0,2,1)),(_xlfn.XLOOKUP("C2FEN0"&amp;C39&amp;"_output"&amp;D39&amp;"*",T:T,W:W,0,2,1)),(_xlfn.XLOOKUP("C2FEN0"&amp;C39&amp;"_output"&amp;D39&amp;"*",AA:AA,AD:AD,0,2,1)))=_xlfn.XLOOKUP("C2FEN0"&amp;C39&amp;"_output"&amp;D39&amp;"*",L:L,O:O,0,2,1),D$170,
  IF(MAX((_xlfn.XLOOKUP("C2FEN0"&amp;C39&amp;"_output"&amp;D39&amp;"_*",L:L,O:O,0,2,-1)),(_xlfn.XLOOKUP("C2FEN0"&amp;C39&amp;"_output"&amp;D39&amp;"_*",T:T,W:W,0,2,-1)),(_xlfn.XLOOKUP("C2FEN0"&amp;C39&amp;"_output"&amp;D39&amp;"_*",AA:AA,AD:AD,0,2,-1)))=_xlfn.XLOOKUP("C2FEN0"&amp;C39&amp;"_output"&amp;D39&amp;"_*",T:T,W:W,0,2,-1),D$171,D$172))</f>
        <v>GravityX</v>
      </c>
      <c r="F39" s="7">
        <f>MAX((_xlfn.XLOOKUP("C2FEN0"&amp;C39&amp;"_output"&amp;D39&amp;"*",L:L,O:O,0,2,1)),(_xlfn.XLOOKUP("C2FEN0"&amp;C39&amp;"_output"&amp;D39&amp;"*",T:T,W:W,0,2,1)),(_xlfn.XLOOKUP("C2FEN0"&amp;C39&amp;"_output"&amp;D39&amp;"*",AA:AA,AD:AD,0,2,1)))</f>
        <v>6453538.5038928399</v>
      </c>
      <c r="G39" s="63">
        <f>IF(E39=$D$170,I39,IF(E39=$D$171,Q39,X39))</f>
        <v>44670.709722222222</v>
      </c>
      <c r="H39">
        <f>IF(E39=$D$170,K39,IF(E39=$D$171,S39,Z39))</f>
        <v>33</v>
      </c>
      <c r="I39" s="18">
        <v>44670.709722222222</v>
      </c>
      <c r="J39" s="60">
        <v>44866</v>
      </c>
      <c r="K39" s="79">
        <f>ROUNDUP((_xlfn.DAYS(J39,I39)+_xlfn.DAYS(J40,I40))/7,0)</f>
        <v>33</v>
      </c>
      <c r="L39" t="s">
        <v>1345</v>
      </c>
      <c r="M39">
        <v>2020</v>
      </c>
      <c r="N39">
        <v>121</v>
      </c>
      <c r="O39" s="7">
        <v>6453538.5038928399</v>
      </c>
      <c r="Q39" s="63">
        <v>44655.520138888889</v>
      </c>
      <c r="R39" s="18">
        <f>I39</f>
        <v>44670.709722222222</v>
      </c>
      <c r="S39" s="75">
        <f>_xlfn.DAYS(R39,Q39)/7</f>
        <v>2.1428571428571428</v>
      </c>
      <c r="T39" t="s">
        <v>1298</v>
      </c>
      <c r="U39">
        <v>2020</v>
      </c>
      <c r="V39">
        <v>121</v>
      </c>
      <c r="W39" s="7">
        <v>6453522.7876059404</v>
      </c>
      <c r="AL39" s="63">
        <v>44865.474305555559</v>
      </c>
      <c r="AO39" s="57" t="s">
        <v>1575</v>
      </c>
      <c r="AP39" s="72" t="s">
        <v>317</v>
      </c>
      <c r="AQ39" s="72">
        <v>121</v>
      </c>
      <c r="AR39" s="7">
        <v>6450054.1109779701</v>
      </c>
    </row>
    <row r="40" spans="1:44" ht="17" customHeight="1" x14ac:dyDescent="0.2">
      <c r="F40" s="7"/>
      <c r="G40" s="63"/>
      <c r="I40" s="64">
        <v>44625.863888888889</v>
      </c>
      <c r="J40" s="18">
        <f>Q39</f>
        <v>44655.520138888889</v>
      </c>
      <c r="K40" s="78">
        <f>_xlfn.DAYS(J40,I40)/7</f>
        <v>4.2857142857142856</v>
      </c>
      <c r="L40" t="s">
        <v>1083</v>
      </c>
      <c r="M40" s="3">
        <v>2020</v>
      </c>
      <c r="N40" s="3">
        <v>121</v>
      </c>
      <c r="O40" s="7">
        <v>6453451.4207399599</v>
      </c>
      <c r="Q40" s="63"/>
      <c r="R40" s="60"/>
      <c r="S40" s="81"/>
    </row>
    <row r="41" spans="1:44" x14ac:dyDescent="0.2">
      <c r="A41" t="str">
        <f t="shared" si="0"/>
        <v>C2FEN02020_134</v>
      </c>
      <c r="C41">
        <v>2020</v>
      </c>
      <c r="D41">
        <v>134</v>
      </c>
      <c r="E41" t="str">
        <f>IF(F41=O41,D$170,IF(F41=W41,D$171,IF(F41=AD41,D$172,D$173)))</f>
        <v>GOT-BSI-OPF</v>
      </c>
      <c r="F41" s="7">
        <f>MAX((_xlfn.XLOOKUP("C2FEN0"&amp;C41&amp;"_output"&amp;D41&amp;"_*",L:L,O:O,0,2,-1)),(_xlfn.XLOOKUP("C2FEN0"&amp;C41&amp;"_output"&amp;D41&amp;"_*",T:T,W:W,0,2,-1)),(_xlfn.XLOOKUP("C2FEN0"&amp;C41&amp;"_output"&amp;D41&amp;"_*",AA:AA,AD:AD,0,2,-1)),(_xlfn.XLOOKUP("C2FEN0"&amp;C41&amp;"_output"&amp;D41&amp;"_*",AH:AH,AK:AK,0,2,-1)))</f>
        <v>4909024.8987034904</v>
      </c>
      <c r="G41" s="63">
        <f>IF(E41=$D$170,I41,IF(E41=$D$173,AE41,X41))</f>
        <v>44782.305555555555</v>
      </c>
      <c r="H41">
        <f>IF(E41=$D$170,K41,IF(E41=$D$173,AG41,Z41))</f>
        <v>12</v>
      </c>
      <c r="I41" s="63">
        <f>I43</f>
        <v>44641.336805555555</v>
      </c>
      <c r="J41" s="18">
        <f ca="1">TODAY()</f>
        <v>45558</v>
      </c>
      <c r="K41" s="79">
        <f ca="1">ROUNDUP((_xlfn.DAYS(J41,I41) + _xlfn.DAYS(J42,I42))/7,0)</f>
        <v>133</v>
      </c>
      <c r="L41" s="41" t="s">
        <v>1340</v>
      </c>
      <c r="M41" s="3"/>
      <c r="N41" s="3"/>
      <c r="Q41" s="63"/>
      <c r="R41" s="63"/>
      <c r="AE41" s="18">
        <v>44782.305555555555</v>
      </c>
      <c r="AF41" s="60">
        <v>44866</v>
      </c>
      <c r="AG41">
        <f>ROUNDUP(_xlfn.DAYS(AF41,AE41)/7,0)</f>
        <v>12</v>
      </c>
      <c r="AH41" t="s">
        <v>1513</v>
      </c>
      <c r="AI41">
        <v>2020</v>
      </c>
      <c r="AJ41">
        <v>134</v>
      </c>
      <c r="AK41" s="7">
        <v>4909024.8987034904</v>
      </c>
      <c r="AL41" s="63">
        <v>44865.48333333333</v>
      </c>
      <c r="AO41" s="57" t="s">
        <v>1574</v>
      </c>
      <c r="AP41" s="72" t="s">
        <v>317</v>
      </c>
      <c r="AQ41" s="72">
        <v>134</v>
      </c>
      <c r="AR41" s="29">
        <v>4900399.2458624598</v>
      </c>
    </row>
    <row r="42" spans="1:44" x14ac:dyDescent="0.2">
      <c r="F42" s="7"/>
      <c r="G42" s="63"/>
      <c r="H42" s="63"/>
      <c r="I42" s="63">
        <v>44625.815972222219</v>
      </c>
      <c r="J42" s="18">
        <f>Q42</f>
        <v>44634.643750000003</v>
      </c>
      <c r="K42" s="75">
        <f>_xlfn.DAYS(J42,I42)/7</f>
        <v>1.2857142857142858</v>
      </c>
      <c r="L42" t="s">
        <v>1085</v>
      </c>
      <c r="M42" s="3">
        <v>2020</v>
      </c>
      <c r="N42" s="3">
        <v>134</v>
      </c>
      <c r="O42" s="7">
        <v>4908832</v>
      </c>
      <c r="Q42" s="63">
        <v>44634.643750000003</v>
      </c>
      <c r="R42" s="18">
        <f>I43</f>
        <v>44641.336805555555</v>
      </c>
      <c r="S42" s="75">
        <f>_xlfn.DAYS(R42,Q42)/7</f>
        <v>1</v>
      </c>
      <c r="T42" s="3" t="s">
        <v>1128</v>
      </c>
      <c r="U42">
        <v>2020</v>
      </c>
      <c r="V42">
        <v>134</v>
      </c>
      <c r="W42" s="7">
        <v>4909012.2264566198</v>
      </c>
      <c r="AE42" s="18">
        <v>44782.309027777781</v>
      </c>
      <c r="AH42" t="s">
        <v>1583</v>
      </c>
      <c r="AI42">
        <v>2020</v>
      </c>
      <c r="AJ42">
        <v>134</v>
      </c>
      <c r="AK42" s="7">
        <v>4909024.8987034904</v>
      </c>
    </row>
    <row r="43" spans="1:44" x14ac:dyDescent="0.2">
      <c r="F43" s="7"/>
      <c r="G43" s="7"/>
      <c r="H43" s="7"/>
      <c r="I43" s="63">
        <v>44641.336805555555</v>
      </c>
      <c r="J43" s="60">
        <v>44866</v>
      </c>
      <c r="K43" s="78">
        <f>_xlfn.DAYS(J43,I43)/7</f>
        <v>32.142857142857146</v>
      </c>
      <c r="L43" t="s">
        <v>1166</v>
      </c>
      <c r="M43">
        <v>2020</v>
      </c>
      <c r="N43">
        <v>134</v>
      </c>
      <c r="O43" s="7">
        <v>4909020.9931363799</v>
      </c>
      <c r="Q43" s="61"/>
      <c r="R43" s="62"/>
      <c r="T43" s="3"/>
      <c r="AE43" s="18">
        <v>44782.310416666667</v>
      </c>
      <c r="AH43" t="s">
        <v>1584</v>
      </c>
      <c r="AI43">
        <v>2020</v>
      </c>
      <c r="AJ43">
        <v>134</v>
      </c>
      <c r="AK43" s="7">
        <v>4909024.8987034904</v>
      </c>
    </row>
    <row r="44" spans="1:44" x14ac:dyDescent="0.2">
      <c r="F44" s="7"/>
      <c r="G44" s="7"/>
      <c r="H44" s="7"/>
      <c r="I44" s="63"/>
      <c r="J44" s="60"/>
      <c r="K44" s="78"/>
      <c r="Q44" s="61"/>
      <c r="R44" s="62"/>
      <c r="T44" s="3"/>
      <c r="AE44" s="115">
        <v>44782.318055555559</v>
      </c>
      <c r="AH44" t="s">
        <v>1585</v>
      </c>
      <c r="AI44">
        <v>2020</v>
      </c>
      <c r="AJ44">
        <v>134</v>
      </c>
      <c r="AK44" s="7">
        <v>4909024.8987034904</v>
      </c>
    </row>
    <row r="45" spans="1:44" x14ac:dyDescent="0.2">
      <c r="F45" s="7"/>
      <c r="G45" s="7"/>
      <c r="H45" s="7"/>
      <c r="I45" s="63"/>
      <c r="J45" s="60"/>
      <c r="K45" s="78"/>
      <c r="Q45" s="61"/>
      <c r="R45" s="62"/>
      <c r="T45" s="3"/>
      <c r="AE45" s="115">
        <v>44782.342361111114</v>
      </c>
      <c r="AH45" t="s">
        <v>1586</v>
      </c>
      <c r="AI45">
        <v>2020</v>
      </c>
      <c r="AJ45">
        <v>134</v>
      </c>
      <c r="AK45" s="7">
        <v>4909024.8987034904</v>
      </c>
    </row>
    <row r="46" spans="1:44" x14ac:dyDescent="0.2">
      <c r="A46" t="str">
        <f>"C2FEN0"&amp;C46&amp;"_"&amp;D46</f>
        <v>C2FEN02020_260</v>
      </c>
      <c r="B46" s="7">
        <v>6030130.6490918398</v>
      </c>
      <c r="C46">
        <v>2020</v>
      </c>
      <c r="D46">
        <v>260</v>
      </c>
      <c r="E46" t="str">
        <f>IF(F46=_xlfn.XLOOKUP("C2FEN0"&amp;C46&amp;"_output"&amp;D46&amp;"_*",L:L,O:O,0,2,-1),D$170,IF(F46=W46,D$171,IF(F46=AD46,D$172,D$173)))</f>
        <v>GravityX</v>
      </c>
      <c r="F46" s="7">
        <f>MAX((_xlfn.XLOOKUP("C2FEN0"&amp;C46&amp;"_output"&amp;D46&amp;"_*",L:L,O:O,0,2,-1)),(_xlfn.XLOOKUP("C2FEN0"&amp;C46&amp;"_output"&amp;D46&amp;"_*",T:T,W:W,0,2,-1)),(_xlfn.XLOOKUP("C2FEN0"&amp;C46&amp;"_output"&amp;D46&amp;"_*",AA:AA,AD:AD,0,2,-1)),(_xlfn.XLOOKUP("C2FEN0"&amp;C46&amp;"_output"&amp;D46&amp;"_*",AH:AH,AK:AK,0,2,-1)))</f>
        <v>6057461.3070280403</v>
      </c>
      <c r="G46" s="63">
        <f>IF(F46=_xlfn.XLOOKUP("C2FEN0"&amp;C46&amp;"_output"&amp;D46&amp;"_*",L:L,O:O,0,2,-1),_xlfn.XLOOKUP("C2FEN0"&amp;C46&amp;"_output"&amp;D46&amp;"_*",L:L,I:I,0,2,-1),IF(F46=W46,R46,IF(F46=AD46,X46,AE46)))</f>
        <v>44860.429861111108</v>
      </c>
      <c r="H46">
        <f>IF(E46=$D$170,K46,IF(E46=$D$173,AG46,Z46))</f>
        <v>23</v>
      </c>
      <c r="I46" s="64">
        <v>44625.905555555553</v>
      </c>
      <c r="J46" s="18">
        <f>AE46</f>
        <v>44775.365277777775</v>
      </c>
      <c r="K46">
        <f>ROUNDUP((_xlfn.DAYS(J46,I46)+_xlfn.DAYS(J48,I48))/7,0)</f>
        <v>23</v>
      </c>
      <c r="L46" t="s">
        <v>1082</v>
      </c>
      <c r="M46" s="3">
        <v>2020</v>
      </c>
      <c r="N46" s="3">
        <v>260</v>
      </c>
      <c r="O46" s="7">
        <v>6057381.5538895801</v>
      </c>
      <c r="AE46" s="18">
        <v>44775.365277777775</v>
      </c>
      <c r="AF46" s="18">
        <f>I48</f>
        <v>44860.429861111108</v>
      </c>
      <c r="AG46">
        <f>ROUNDUP(_xlfn.DAYS(AF46,AE46)/7,0)</f>
        <v>13</v>
      </c>
      <c r="AH46" t="s">
        <v>1442</v>
      </c>
      <c r="AI46">
        <v>2020</v>
      </c>
      <c r="AJ46">
        <v>260</v>
      </c>
      <c r="AK46" s="7">
        <v>6057440.7193946103</v>
      </c>
      <c r="AL46" s="63">
        <v>44865.484027777777</v>
      </c>
      <c r="AO46" s="57" t="s">
        <v>1573</v>
      </c>
      <c r="AP46" s="72" t="s">
        <v>317</v>
      </c>
      <c r="AQ46" s="72">
        <v>260</v>
      </c>
      <c r="AR46" s="7">
        <v>6051251.6966135399</v>
      </c>
    </row>
    <row r="47" spans="1:44" ht="17" customHeight="1" x14ac:dyDescent="0.2">
      <c r="I47" s="63">
        <v>44636.556250000001</v>
      </c>
      <c r="J47" s="56"/>
      <c r="K47" s="56"/>
      <c r="L47" t="s">
        <v>1147</v>
      </c>
      <c r="M47">
        <v>2020</v>
      </c>
      <c r="N47">
        <v>260</v>
      </c>
      <c r="O47" s="7">
        <v>6057388.8865320999</v>
      </c>
    </row>
    <row r="48" spans="1:44" ht="17" customHeight="1" x14ac:dyDescent="0.2">
      <c r="I48" s="63">
        <v>44860.429861111108</v>
      </c>
      <c r="J48" s="60">
        <v>44866</v>
      </c>
      <c r="K48" s="56"/>
      <c r="L48" t="s">
        <v>1567</v>
      </c>
      <c r="M48">
        <v>2020</v>
      </c>
      <c r="N48">
        <v>260</v>
      </c>
      <c r="O48" s="7">
        <v>6057461.3070280403</v>
      </c>
    </row>
    <row r="49" spans="1:44" x14ac:dyDescent="0.2">
      <c r="A49" t="str">
        <f t="shared" ref="A49:A53" si="1">"C2FEN0"&amp;C49&amp;"_"&amp;D49</f>
        <v>C2FEN02020_262</v>
      </c>
      <c r="C49">
        <v>2020</v>
      </c>
      <c r="D49">
        <v>262</v>
      </c>
      <c r="E49" t="str">
        <f>IF(F49=O49,D$170,IF(F49=W49,D$171,IF(F49=AD49,D$172,D$173)))</f>
        <v>GOT-BSI-OPF</v>
      </c>
      <c r="F49" s="7">
        <f>MAX((_xlfn.XLOOKUP("C2FEN0"&amp;C49&amp;"_output"&amp;D49&amp;"_*",L:L,O:O,0,2,-1)),(_xlfn.XLOOKUP("C2FEN0"&amp;C49&amp;"_output"&amp;D49&amp;"_*",T:T,W:W,0,2,-1)),(_xlfn.XLOOKUP("C2FEN0"&amp;C49&amp;"_output"&amp;D49&amp;"_*",AA:AA,AD:AD,0,2,-1)),(_xlfn.XLOOKUP("C2FEN0"&amp;C49&amp;"_output"&amp;D49&amp;"_*",AH:AH,AK:AK,0,2,-1)))</f>
        <v>5895314.9820057796</v>
      </c>
      <c r="G49" s="63">
        <f>IF(E49=$D$170,I49,IF(E49=$D$173,AE49,X49))</f>
        <v>44782.307638888888</v>
      </c>
      <c r="H49">
        <f>IF(E49=$D$170,K49,IF(E49=$D$173,AG49,Z49))</f>
        <v>12</v>
      </c>
      <c r="I49" s="63">
        <v>44644.345833333333</v>
      </c>
      <c r="J49" s="60">
        <v>44866</v>
      </c>
      <c r="K49">
        <f>ROUNDUP(_xlfn.DAYS(J49,I49)/7,0)</f>
        <v>32</v>
      </c>
      <c r="L49" t="s">
        <v>1198</v>
      </c>
      <c r="M49">
        <v>2020</v>
      </c>
      <c r="N49">
        <v>260</v>
      </c>
      <c r="O49" s="7">
        <v>5895286.5783818802</v>
      </c>
      <c r="AE49" s="18">
        <v>44782.307638888888</v>
      </c>
      <c r="AF49" s="60">
        <v>44866</v>
      </c>
      <c r="AG49">
        <f>ROUNDUP(_xlfn.DAYS(AF49,AE49)/7,0)</f>
        <v>12</v>
      </c>
      <c r="AH49" t="s">
        <v>1514</v>
      </c>
      <c r="AI49">
        <v>2020</v>
      </c>
      <c r="AJ49">
        <v>262</v>
      </c>
      <c r="AK49" s="7">
        <v>5895314.9820057796</v>
      </c>
      <c r="AL49" s="63">
        <v>44865.48541666667</v>
      </c>
      <c r="AO49" s="57" t="s">
        <v>1572</v>
      </c>
      <c r="AP49" s="72" t="s">
        <v>317</v>
      </c>
      <c r="AQ49" s="72">
        <v>262</v>
      </c>
      <c r="AR49" s="7">
        <v>5888203.7437291397</v>
      </c>
    </row>
    <row r="50" spans="1:44" x14ac:dyDescent="0.2">
      <c r="F50" s="7"/>
      <c r="G50" s="63"/>
      <c r="I50" s="63"/>
      <c r="J50" s="60"/>
      <c r="AE50" s="18">
        <v>44782.311111111114</v>
      </c>
      <c r="AH50" t="s">
        <v>1587</v>
      </c>
      <c r="AI50">
        <v>2020</v>
      </c>
      <c r="AJ50">
        <v>262</v>
      </c>
      <c r="AK50" s="7">
        <v>5895314.9820057796</v>
      </c>
      <c r="AL50" s="63"/>
      <c r="AO50" s="57"/>
      <c r="AP50" s="72"/>
      <c r="AQ50" s="72"/>
      <c r="AR50" s="7"/>
    </row>
    <row r="51" spans="1:44" x14ac:dyDescent="0.2">
      <c r="F51" s="7"/>
      <c r="G51" s="63"/>
      <c r="I51" s="63"/>
      <c r="J51" s="60"/>
      <c r="AE51" s="18">
        <v>44782.311805555553</v>
      </c>
      <c r="AH51" t="s">
        <v>1588</v>
      </c>
      <c r="AI51">
        <v>2020</v>
      </c>
      <c r="AJ51">
        <v>262</v>
      </c>
      <c r="AK51" s="7">
        <v>5895314.9820057796</v>
      </c>
      <c r="AL51" s="63"/>
      <c r="AO51" s="57"/>
      <c r="AP51" s="72"/>
      <c r="AQ51" s="72"/>
      <c r="AR51" s="7"/>
    </row>
    <row r="52" spans="1:44" x14ac:dyDescent="0.2">
      <c r="F52" s="7"/>
      <c r="G52" s="63"/>
      <c r="I52" s="63"/>
      <c r="J52" s="60"/>
      <c r="AE52" s="115">
        <v>44782.326388888891</v>
      </c>
      <c r="AH52" t="s">
        <v>1589</v>
      </c>
      <c r="AI52">
        <v>2020</v>
      </c>
      <c r="AJ52">
        <v>262</v>
      </c>
      <c r="AK52" s="7">
        <v>5895314.9820057796</v>
      </c>
      <c r="AL52" s="63"/>
      <c r="AO52" s="57"/>
      <c r="AP52" s="72"/>
      <c r="AQ52" s="72"/>
      <c r="AR52" s="7"/>
    </row>
    <row r="53" spans="1:44" x14ac:dyDescent="0.2">
      <c r="A53" t="str">
        <f t="shared" si="1"/>
        <v>C2FEN02312_3</v>
      </c>
      <c r="C53">
        <v>2312</v>
      </c>
      <c r="D53">
        <v>3</v>
      </c>
      <c r="E53" t="str">
        <f>IF(MAX((_xlfn.XLOOKUP("C2FEN0"&amp;C53&amp;"_output"&amp;D53&amp;"_*",L:L,O:O,0,2,-1)),(_xlfn.XLOOKUP("C2FEN0"&amp;C53&amp;"_output"&amp;D53&amp;"_*",T:T,W:W,0,2,-1)),(_xlfn.XLOOKUP("C2FEN0"&amp;C53&amp;"_output"&amp;D53&amp;"_*",AA:AA,AD:AD,0,2,-1)))=_xlfn.XLOOKUP("C2FEN0"&amp;C53&amp;"_output"&amp;D53&amp;"_*",L:L,O:O,0,2,-1),D$170,
  IF(MAX((_xlfn.XLOOKUP("C2FEN0"&amp;C53&amp;"_output"&amp;D53&amp;"_*",L:L,O:O,0,2,-1)),(_xlfn.XLOOKUP("C2FEN0"&amp;C53&amp;"_output"&amp;D53&amp;"_*",T:T,W:W,0,2,-1)),(_xlfn.XLOOKUP("C2FEN0"&amp;C53&amp;"_output"&amp;D53&amp;"_*",AA:AA,AD:AD,0,2,-1)))=_xlfn.XLOOKUP("C2FEN0"&amp;C53&amp;"_output"&amp;D53&amp;"_*",T:T,W:W,0,2,-1),D$171,D$172))</f>
        <v>GravityX</v>
      </c>
      <c r="F53" s="7">
        <f>MAX((_xlfn.XLOOKUP("C2FEN0"&amp;C53&amp;"_output"&amp;D53&amp;"_*",L:L,O:O,0,2,-1)),(_xlfn.XLOOKUP("C2FEN0"&amp;C53&amp;"_output"&amp;D53&amp;"_*",T:T,W:W,0,2,-1)),(_xlfn.XLOOKUP("C2FEN0"&amp;C53&amp;"_output"&amp;D53&amp;"_*",AA:AA,AD:AD,0,2,-1)),(_xlfn.XLOOKUP("C2FEN0"&amp;C53&amp;"_output"&amp;D53&amp;"_*",AH:AH,AK:AK,0,2,-1)))</f>
        <v>5645629.8911388898</v>
      </c>
      <c r="G53" s="63">
        <f>IF(E53=$D$170,I53,IF(E53=$D$171,Q53,X53))</f>
        <v>44780.643055555556</v>
      </c>
      <c r="H53" s="93">
        <f>IF(E53=$D$170,K53,IF(E53=$D$171,S53,Z53))</f>
        <v>28.857142857142858</v>
      </c>
      <c r="I53" s="18">
        <v>44780.643055555556</v>
      </c>
      <c r="J53" s="60">
        <v>44866</v>
      </c>
      <c r="K53" s="92">
        <f>K54+K55</f>
        <v>28.857142857142858</v>
      </c>
      <c r="L53" s="41" t="s">
        <v>1438</v>
      </c>
      <c r="Q53" s="63">
        <v>44620.554166666669</v>
      </c>
      <c r="R53" s="63">
        <v>44655.602777777778</v>
      </c>
      <c r="S53" s="80">
        <f>_xlfn.DAYS(R53,Q53)/7</f>
        <v>5</v>
      </c>
      <c r="T53" t="s">
        <v>1131</v>
      </c>
      <c r="U53">
        <v>2312</v>
      </c>
      <c r="V53">
        <v>3</v>
      </c>
      <c r="W53" s="7">
        <v>5645305</v>
      </c>
    </row>
    <row r="54" spans="1:44" x14ac:dyDescent="0.2">
      <c r="F54" s="7"/>
      <c r="G54" s="7"/>
      <c r="H54" s="95"/>
      <c r="I54" s="63">
        <v>44670.076388888891</v>
      </c>
      <c r="J54" s="18">
        <v>44762.491666666669</v>
      </c>
      <c r="K54">
        <f>ROUNDUP(_xlfn.DAYS(J54,I54)/7,0)</f>
        <v>14</v>
      </c>
      <c r="L54" t="s">
        <v>1344</v>
      </c>
      <c r="M54" s="3">
        <v>2312</v>
      </c>
      <c r="N54" s="3">
        <v>3</v>
      </c>
      <c r="O54" s="7">
        <v>5645529.4204508997</v>
      </c>
      <c r="Q54" s="63">
        <v>44655.602777777778</v>
      </c>
      <c r="R54" s="63"/>
      <c r="T54" t="s">
        <v>1293</v>
      </c>
      <c r="U54">
        <v>2312</v>
      </c>
      <c r="V54">
        <v>3</v>
      </c>
      <c r="W54" s="7">
        <v>5645447.4169484796</v>
      </c>
    </row>
    <row r="55" spans="1:44" x14ac:dyDescent="0.2">
      <c r="B55" s="7">
        <v>5645529.4204508997</v>
      </c>
      <c r="F55" s="7"/>
      <c r="G55" s="7"/>
      <c r="H55" s="7"/>
      <c r="I55" s="18">
        <v>44762.491666666669</v>
      </c>
      <c r="J55" s="60">
        <v>44866</v>
      </c>
      <c r="K55" s="92">
        <f>_xlfn.DAYS(J55,I55)/7</f>
        <v>14.857142857142858</v>
      </c>
      <c r="L55" t="s">
        <v>1437</v>
      </c>
      <c r="M55">
        <v>2312</v>
      </c>
      <c r="N55">
        <v>3</v>
      </c>
      <c r="O55" s="7">
        <v>5645562.0160008296</v>
      </c>
      <c r="P55" s="98">
        <f>(O55-B55)/B55</f>
        <v>5.7736923328766749E-6</v>
      </c>
      <c r="Q55" s="63">
        <v>44655.634027777778</v>
      </c>
      <c r="R55" s="63"/>
      <c r="T55" t="s">
        <v>1294</v>
      </c>
      <c r="U55">
        <v>2312</v>
      </c>
      <c r="V55">
        <v>3</v>
      </c>
      <c r="W55" s="7">
        <v>5645485.65704678</v>
      </c>
    </row>
    <row r="56" spans="1:44" x14ac:dyDescent="0.2">
      <c r="B56" s="7">
        <v>5645562.0160008296</v>
      </c>
      <c r="F56" s="7"/>
      <c r="G56" s="7"/>
      <c r="H56" s="7"/>
      <c r="I56" s="18">
        <v>44780.643055555556</v>
      </c>
      <c r="J56" s="60">
        <v>44866</v>
      </c>
      <c r="K56" s="92">
        <f>_xlfn.DAYS(J56,I56)/7</f>
        <v>12.285714285714286</v>
      </c>
      <c r="L56" t="s">
        <v>1508</v>
      </c>
      <c r="M56">
        <v>2312</v>
      </c>
      <c r="N56">
        <v>3</v>
      </c>
      <c r="O56" s="7">
        <v>5645629.8911388898</v>
      </c>
      <c r="P56" s="98">
        <f>(O56-B56)/B56</f>
        <v>1.2022742442261005E-5</v>
      </c>
      <c r="Q56" s="63"/>
      <c r="R56" s="63"/>
    </row>
    <row r="57" spans="1:44" x14ac:dyDescent="0.2">
      <c r="A57" t="str">
        <f>"C2FEN0"&amp;C57&amp;"_"&amp;D57</f>
        <v>C2FEN02312_18</v>
      </c>
      <c r="C57">
        <v>2312</v>
      </c>
      <c r="D57">
        <v>18</v>
      </c>
      <c r="E57" t="str">
        <f>IF(MAX((_xlfn.XLOOKUP("C2FEN0"&amp;C57&amp;"_output"&amp;D57&amp;"_*",L:L,O:O,0,2,-1)),(_xlfn.XLOOKUP("C2FEN0"&amp;C57&amp;"_output"&amp;D57&amp;"_*",T:T,W:W,0,2,-1)),(_xlfn.XLOOKUP("C2FEN0"&amp;C57&amp;"_output"&amp;D57&amp;"_*",AA:AA,AD:AD,0,2,-1)))=_xlfn.XLOOKUP("C2FEN0"&amp;C57&amp;"_output"&amp;D57&amp;"_*",L:L,O:O,0,2,-1),D$170,
  IF(MAX((_xlfn.XLOOKUP("C2FEN0"&amp;C57&amp;"_output"&amp;D57&amp;"_*",L:L,O:O,0,2,-1)),(_xlfn.XLOOKUP("C2FEN0"&amp;C57&amp;"_output"&amp;D57&amp;"_*",T:T,W:W,0,2,-1)),(_xlfn.XLOOKUP("C2FEN0"&amp;C57&amp;"_output"&amp;D57&amp;"_*",AA:AA,AD:AD,0,2,-1)))=_xlfn.XLOOKUP("C2FEN0"&amp;C57&amp;"_output"&amp;D57&amp;"_*",T:T,W:W,0,2,-1),D$171,D$172))</f>
        <v>GravityX</v>
      </c>
      <c r="F57" s="7">
        <f>MAX((_xlfn.XLOOKUP("C2FEN0"&amp;C57&amp;"_output"&amp;D57&amp;"_*",L:L,O:O,0,2,-1)),(_xlfn.XLOOKUP("C2FEN0"&amp;C57&amp;"_output"&amp;D57&amp;"_*",T:T,W:W,0,2,-1)),(_xlfn.XLOOKUP("C2FEN0"&amp;C57&amp;"_output"&amp;D57&amp;"_*",AA:AA,AD:AD,0,2,-1)))</f>
        <v>5101495.9089645101</v>
      </c>
      <c r="G57" s="63">
        <f>IF(E57=$D$170,I57,IF(E57=$D$171,Q57,X57))</f>
        <v>44672.286111111112</v>
      </c>
      <c r="H57" s="93">
        <f>IF(E57=$D$170,K57,IF(E57=$D$171,S57,Z57))</f>
        <v>27.714285714285715</v>
      </c>
      <c r="I57" s="63">
        <v>44672.286111111112</v>
      </c>
      <c r="J57" s="60">
        <v>44866</v>
      </c>
      <c r="K57" s="92">
        <f>_xlfn.DAYS(J57,I57)/7</f>
        <v>27.714285714285715</v>
      </c>
      <c r="L57" t="s">
        <v>1352</v>
      </c>
      <c r="M57">
        <v>2312</v>
      </c>
      <c r="N57">
        <v>18</v>
      </c>
      <c r="O57" s="7">
        <v>5101495.9089645101</v>
      </c>
      <c r="Q57" s="63">
        <v>44620.558333333334</v>
      </c>
      <c r="R57" s="63">
        <f>I57</f>
        <v>44672.286111111112</v>
      </c>
      <c r="S57" s="80">
        <f>_xlfn.DAYS(R57,Q57)/7</f>
        <v>7.4285714285714288</v>
      </c>
      <c r="T57" t="s">
        <v>1129</v>
      </c>
      <c r="U57">
        <v>2312</v>
      </c>
      <c r="V57">
        <v>18</v>
      </c>
      <c r="W57" s="7">
        <v>5101392</v>
      </c>
    </row>
    <row r="58" spans="1:44" x14ac:dyDescent="0.2">
      <c r="H58" s="95"/>
      <c r="I58" s="61"/>
      <c r="J58" s="56"/>
      <c r="K58" s="56"/>
      <c r="M58" s="3"/>
      <c r="N58" s="3"/>
      <c r="Q58" s="63">
        <v>44641.459722222222</v>
      </c>
      <c r="R58" s="62"/>
      <c r="T58" t="s">
        <v>1160</v>
      </c>
      <c r="U58">
        <v>2312</v>
      </c>
      <c r="V58">
        <v>18</v>
      </c>
      <c r="W58" s="7">
        <v>5101466.6540009603</v>
      </c>
    </row>
    <row r="59" spans="1:44" x14ac:dyDescent="0.2">
      <c r="A59" t="str">
        <f>"C2FEN0"&amp;C59&amp;"_"&amp;D59</f>
        <v>C2FEN02312_21</v>
      </c>
      <c r="C59">
        <v>2312</v>
      </c>
      <c r="D59">
        <v>21</v>
      </c>
      <c r="E59" t="str">
        <f>IF(MAX((_xlfn.XLOOKUP("C2FEN0"&amp;C59&amp;"_output"&amp;D59&amp;"_*",L:L,O:O,0,2,-1)),(_xlfn.XLOOKUP("C2FEN0"&amp;C59&amp;"_output"&amp;D59&amp;"_*",T:T,W:W,0,2,-1)),(_xlfn.XLOOKUP("C2FEN0"&amp;C59&amp;"_output"&amp;D59&amp;"_*",AA:AA,AD:AD,0,2,-1)))=_xlfn.XLOOKUP("C2FEN0"&amp;C59&amp;"_output"&amp;D59&amp;"_*",L:L,O:O,0,2,-1),D$170,
  IF(MAX((_xlfn.XLOOKUP("C2FEN0"&amp;C59&amp;"_output"&amp;D59&amp;"_*",L:L,O:O,0,2,-1)),(_xlfn.XLOOKUP("C2FEN0"&amp;C59&amp;"_output"&amp;D59&amp;"_*",T:T,W:W,0,2,-1)),(_xlfn.XLOOKUP("C2FEN0"&amp;C59&amp;"_output"&amp;D59&amp;"_*",AA:AA,AD:AD,0,2,-1)))=_xlfn.XLOOKUP("C2FEN0"&amp;C59&amp;"_output"&amp;D59&amp;"_*",T:T,W:W,0,2,-1),D$171,D$172))</f>
        <v>GravityX</v>
      </c>
      <c r="F59" s="7">
        <f>MAX((_xlfn.XLOOKUP("C2FEN0"&amp;C59&amp;"_output"&amp;D59&amp;"_*",L:L,O:O,0,2,-1)),(_xlfn.XLOOKUP("C2FEN0"&amp;C59&amp;"_output"&amp;D59&amp;"_*",T:T,W:W,0,2,-1)),(_xlfn.XLOOKUP("C2FEN0"&amp;C59&amp;"_output"&amp;D59&amp;"_*",AA:AA,AD:AD,0,2,-1)))</f>
        <v>4720342.9922579601</v>
      </c>
      <c r="G59" s="63">
        <f>IF(E59=$D$170,I59,IF(E59=$D$171,Q59,X59))</f>
        <v>44672.88958333333</v>
      </c>
      <c r="H59" s="93">
        <f>IF(E59=$D$170,K59,IF(E59=$D$171,S59,Z59))</f>
        <v>28</v>
      </c>
      <c r="I59" s="63">
        <v>44672.88958333333</v>
      </c>
      <c r="J59" s="60">
        <v>44866</v>
      </c>
      <c r="K59">
        <f>ROUNDUP(_xlfn.DAYS(J59,I59)/7,0)</f>
        <v>28</v>
      </c>
      <c r="L59" t="s">
        <v>1354</v>
      </c>
      <c r="M59">
        <v>2312</v>
      </c>
      <c r="N59">
        <v>21</v>
      </c>
      <c r="O59" s="7">
        <v>4720342.9922579601</v>
      </c>
      <c r="Q59" s="63">
        <v>44620.566666666666</v>
      </c>
      <c r="R59" s="63">
        <f>I59</f>
        <v>44672.88958333333</v>
      </c>
      <c r="S59" s="80">
        <f>_xlfn.DAYS(R59,Q59)/7</f>
        <v>7.4285714285714288</v>
      </c>
      <c r="T59" t="s">
        <v>1130</v>
      </c>
      <c r="U59">
        <v>2312</v>
      </c>
      <c r="V59">
        <v>21</v>
      </c>
      <c r="W59" s="7">
        <v>4720132</v>
      </c>
    </row>
    <row r="60" spans="1:44" x14ac:dyDescent="0.2">
      <c r="I60" s="63"/>
      <c r="J60" s="18"/>
      <c r="K60" s="92"/>
      <c r="Q60" s="63">
        <v>44641.47152777778</v>
      </c>
      <c r="R60" s="62"/>
      <c r="T60" t="s">
        <v>1161</v>
      </c>
      <c r="U60">
        <v>2312</v>
      </c>
      <c r="V60">
        <v>21</v>
      </c>
      <c r="W60" s="7">
        <v>4720135.5808987804</v>
      </c>
    </row>
    <row r="61" spans="1:44" x14ac:dyDescent="0.2">
      <c r="I61" s="18"/>
      <c r="J61" s="60"/>
      <c r="K61" s="92"/>
      <c r="M61" s="3"/>
      <c r="N61" s="3"/>
      <c r="Q61" s="63">
        <v>44655.618055555555</v>
      </c>
      <c r="R61" s="63"/>
      <c r="T61" t="s">
        <v>1295</v>
      </c>
      <c r="U61">
        <v>2312</v>
      </c>
      <c r="V61">
        <v>21</v>
      </c>
      <c r="W61" s="7">
        <v>4720251.3517269799</v>
      </c>
    </row>
    <row r="62" spans="1:44" x14ac:dyDescent="0.2">
      <c r="I62" s="61"/>
      <c r="J62" s="56"/>
      <c r="K62" s="56"/>
      <c r="M62" s="3"/>
      <c r="N62" s="3"/>
      <c r="Q62" s="63">
        <v>44655.623611111114</v>
      </c>
      <c r="R62" s="63"/>
      <c r="T62" t="s">
        <v>1296</v>
      </c>
      <c r="U62">
        <v>2312</v>
      </c>
      <c r="V62">
        <v>21</v>
      </c>
      <c r="W62" s="7">
        <v>4720293.04103522</v>
      </c>
    </row>
    <row r="63" spans="1:44" x14ac:dyDescent="0.2">
      <c r="A63" t="str">
        <f>"C2FEN0"&amp;C63&amp;"_"&amp;D63</f>
        <v>C2FEN02312_40</v>
      </c>
      <c r="C63">
        <v>2312</v>
      </c>
      <c r="D63">
        <v>40</v>
      </c>
      <c r="E63" t="str">
        <f>IF(MAX((_xlfn.XLOOKUP("C2FEN0"&amp;C63&amp;"_output"&amp;D63&amp;"_*",L:L,O:O,0,2,-1)),(_xlfn.XLOOKUP("C2FEN0"&amp;C63&amp;"_output"&amp;D63&amp;"_*",T:T,W:W,0,2,-1)),(_xlfn.XLOOKUP("C2FEN0"&amp;C63&amp;"_output"&amp;D63&amp;"_*",AA:AA,AD:AD,0,2,-1)))=_xlfn.XLOOKUP("C2FEN0"&amp;C63&amp;"_output"&amp;D63&amp;"_*",L:L,O:O,0,2,-1),D$170,
  IF(MAX((_xlfn.XLOOKUP("C2FEN0"&amp;C63&amp;"_output"&amp;D63&amp;"_*",L:L,O:O,0,2,-1)),(_xlfn.XLOOKUP("C2FEN0"&amp;C63&amp;"_output"&amp;D63&amp;"_*",T:T,W:W,0,2,-1)),(_xlfn.XLOOKUP("C2FEN0"&amp;C63&amp;"_output"&amp;D63&amp;"_*",AA:AA,AD:AD,0,2,-1)))=_xlfn.XLOOKUP("C2FEN0"&amp;C63&amp;"_output"&amp;D63&amp;"_*",T:T,W:W,0,2,-1),D$171,D$172))</f>
        <v>Va Tech</v>
      </c>
      <c r="F63" s="7">
        <f>MAX((_xlfn.XLOOKUP("C2FEN0"&amp;C63&amp;"_output"&amp;D63&amp;"_*",L:L,O:O,0,2,-1)),(_xlfn.XLOOKUP("C2FEN0"&amp;C63&amp;"_output"&amp;D63&amp;"_*",T:T,W:W,0,2,-1)),(_xlfn.XLOOKUP("C2FEN0"&amp;C63&amp;"_output"&amp;D63&amp;"_*",AA:AA,AD:AD,0,2,-1)))</f>
        <v>7545721.8762897598</v>
      </c>
      <c r="G63" s="63">
        <f>IF(E63=$D$170,I63,IF(E63=$D$171,Q64,X63))</f>
        <v>44641.468055555553</v>
      </c>
      <c r="H63">
        <f ca="1">IF(E63=$D$170,K63,IF(E63=$D$171,S63,Z63))</f>
        <v>134</v>
      </c>
      <c r="I63" s="61"/>
      <c r="J63" s="56"/>
      <c r="K63" s="56"/>
      <c r="M63" s="3"/>
      <c r="N63" s="3"/>
      <c r="Q63" s="63">
        <v>44620.59097222222</v>
      </c>
      <c r="R63" s="60">
        <f ca="1">TODAY()</f>
        <v>45558</v>
      </c>
      <c r="S63">
        <f ca="1">ROUNDUP(_xlfn.DAYS(R63,Q63)/7,0)</f>
        <v>134</v>
      </c>
      <c r="T63" t="s">
        <v>1132</v>
      </c>
      <c r="U63">
        <v>2312</v>
      </c>
      <c r="V63">
        <v>40</v>
      </c>
      <c r="W63" s="7">
        <v>7545608</v>
      </c>
    </row>
    <row r="64" spans="1:44" x14ac:dyDescent="0.2">
      <c r="I64" s="61"/>
      <c r="J64" s="56"/>
      <c r="K64" s="56"/>
      <c r="M64" s="3"/>
      <c r="N64" s="3"/>
      <c r="Q64" s="63">
        <v>44641.468055555553</v>
      </c>
      <c r="R64" s="62"/>
      <c r="T64" t="s">
        <v>1162</v>
      </c>
      <c r="U64">
        <v>2312</v>
      </c>
      <c r="V64">
        <v>40</v>
      </c>
      <c r="W64" s="7">
        <v>7545613.55898639</v>
      </c>
    </row>
    <row r="65" spans="1:37" x14ac:dyDescent="0.2">
      <c r="I65" s="61"/>
      <c r="J65" s="56"/>
      <c r="K65" s="56"/>
      <c r="M65" s="3"/>
      <c r="N65" s="3"/>
      <c r="Q65" s="63">
        <v>44641.473611111112</v>
      </c>
      <c r="R65" s="62"/>
      <c r="T65" t="s">
        <v>1163</v>
      </c>
      <c r="U65">
        <v>2312</v>
      </c>
      <c r="V65">
        <v>40</v>
      </c>
      <c r="W65" s="7">
        <v>7545613.55898639</v>
      </c>
    </row>
    <row r="66" spans="1:37" x14ac:dyDescent="0.2">
      <c r="I66" s="61"/>
      <c r="J66" s="56"/>
      <c r="K66" s="56"/>
      <c r="M66" s="3"/>
      <c r="N66" s="3"/>
      <c r="Q66" s="63">
        <v>44655.640277777777</v>
      </c>
      <c r="R66" s="63"/>
      <c r="T66" t="s">
        <v>1297</v>
      </c>
      <c r="U66">
        <v>2312</v>
      </c>
      <c r="V66">
        <v>40</v>
      </c>
      <c r="W66" s="7">
        <v>7545721.8762897598</v>
      </c>
    </row>
    <row r="67" spans="1:37" x14ac:dyDescent="0.2">
      <c r="A67" t="str">
        <f t="shared" ref="A67:A70" si="2">"C2FEN0"&amp;C67&amp;"_"&amp;D67</f>
        <v>C2FEN02312_44</v>
      </c>
      <c r="C67">
        <v>2312</v>
      </c>
      <c r="D67">
        <v>44</v>
      </c>
      <c r="E67" t="str">
        <f>IF(MAX((_xlfn.XLOOKUP("C2FEN0"&amp;C67&amp;"_output"&amp;D67&amp;"_*",L:L,O:O,0,2,-1)),(_xlfn.XLOOKUP("C2FEN0"&amp;C67&amp;"_output"&amp;D67&amp;"_*",T:T,W:W,0,2,-1)),(_xlfn.XLOOKUP("C2FEN0"&amp;C67&amp;"_output"&amp;D67&amp;"_*",AA:AA,AD:AD,0,2,-1)))=_xlfn.XLOOKUP("C2FEN0"&amp;C67&amp;"_output"&amp;D67&amp;"_*",L:L,O:O,0,2,-1),D$170,
  IF(MAX((_xlfn.XLOOKUP("C2FEN0"&amp;C67&amp;"_output"&amp;D67&amp;"_*",L:L,O:O,0,2,-1)),(_xlfn.XLOOKUP("C2FEN0"&amp;C67&amp;"_output"&amp;D67&amp;"_*",T:T,W:W,0,2,-1)),(_xlfn.XLOOKUP("C2FEN0"&amp;C67&amp;"_output"&amp;D67&amp;"_*",AA:AA,AD:AD,0,2,-1)))=_xlfn.XLOOKUP("C2FEN0"&amp;C67&amp;"_output"&amp;D67&amp;"_*",T:T,W:W,0,2,-1),D$171,D$172))</f>
        <v>Va Tech</v>
      </c>
      <c r="F67" s="7">
        <f>MAX((_xlfn.XLOOKUP("C2FEN0"&amp;C67&amp;"_output"&amp;D67&amp;"_*",L:L,O:O,0,2,-1)),(_xlfn.XLOOKUP("C2FEN0"&amp;C67&amp;"_output"&amp;D67&amp;"_*",T:T,W:W,0,2,-1)),(_xlfn.XLOOKUP("C2FEN0"&amp;C67&amp;"_output"&amp;D67&amp;"_*",AA:AA,AD:AD,0,2,-1)))</f>
        <v>6185958</v>
      </c>
      <c r="G67" s="63">
        <f>IF(E67=$D$170,I67,IF(E67=$D$171,Q67,X67))</f>
        <v>44620.582638888889</v>
      </c>
      <c r="H67">
        <f ca="1">IF(E67=$D$170,K67,IF(E67=$D$171,S67,Z67))</f>
        <v>134</v>
      </c>
      <c r="I67" s="61"/>
      <c r="J67" s="56"/>
      <c r="K67" s="56"/>
      <c r="M67" s="3"/>
      <c r="N67" s="3"/>
      <c r="Q67" s="63">
        <v>44620.582638888889</v>
      </c>
      <c r="R67" s="60">
        <f ca="1">TODAY()</f>
        <v>45558</v>
      </c>
      <c r="S67">
        <f ca="1">ROUNDUP(_xlfn.DAYS(R67,Q67)/7,0)</f>
        <v>134</v>
      </c>
      <c r="T67" t="s">
        <v>1133</v>
      </c>
      <c r="U67">
        <v>2312</v>
      </c>
      <c r="V67">
        <v>44</v>
      </c>
      <c r="W67" s="7">
        <v>6185958</v>
      </c>
    </row>
    <row r="68" spans="1:37" ht="17" customHeight="1" x14ac:dyDescent="0.2">
      <c r="A68" t="str">
        <f t="shared" si="2"/>
        <v>C2FEN03288_9</v>
      </c>
      <c r="C68">
        <v>3288</v>
      </c>
      <c r="D68">
        <v>9</v>
      </c>
      <c r="E68" t="str">
        <f>IF(F68=O69,D$170,IF(F68=W68,D$171,IF(F68=AD68,D$172,D$173)))</f>
        <v>GOT-BSI-OPF</v>
      </c>
      <c r="F68" s="7">
        <f>MAX((_xlfn.XLOOKUP("C2FEN0"&amp;C68&amp;"_output"&amp;D68&amp;"_*",L:L,O:O,0,2,-1)),(_xlfn.XLOOKUP("C2FEN0"&amp;C68&amp;"_output"&amp;D68&amp;"_*",T:T,W:W,0,2,-1)),(_xlfn.XLOOKUP("C2FEN0"&amp;C68&amp;"_output"&amp;D68&amp;"_*",AA:AA,AD:AD,0,2,-1)),(_xlfn.XLOOKUP("C2FEN0"&amp;C68&amp;"_output"&amp;D68&amp;"_*",AH:AH,AK:AK,0,2,-1)))</f>
        <v>16793530.4000348</v>
      </c>
      <c r="G68" s="63">
        <f>IF(E68=$D$170,I68,IF(E68=$D$173,AE68,X68))</f>
        <v>44810.559027777781</v>
      </c>
      <c r="H68">
        <f>IF(E68=$D$170,K68,IF(E68=$D$173,AG68,Z68))</f>
        <v>8</v>
      </c>
      <c r="I68" s="63">
        <v>44636.397916666669</v>
      </c>
      <c r="J68" s="18">
        <f>AE68</f>
        <v>44810.559027777781</v>
      </c>
      <c r="K68" s="75">
        <f>ROUNDUP(_xlfn.DAYS(J68,I68)/7,0)</f>
        <v>25</v>
      </c>
      <c r="L68" t="s">
        <v>1151</v>
      </c>
      <c r="M68">
        <v>3288</v>
      </c>
      <c r="N68">
        <v>9</v>
      </c>
      <c r="O68" s="7">
        <v>16793440.221936699</v>
      </c>
      <c r="Q68" s="61"/>
      <c r="R68" s="62"/>
      <c r="AE68" s="18">
        <v>44810.559027777781</v>
      </c>
      <c r="AF68" s="60">
        <v>44866</v>
      </c>
      <c r="AG68">
        <f>ROUNDUP(_xlfn.DAYS(AF68,AE68)/7,0)</f>
        <v>8</v>
      </c>
      <c r="AH68" t="s">
        <v>1541</v>
      </c>
      <c r="AI68">
        <v>3288</v>
      </c>
      <c r="AJ68">
        <v>9</v>
      </c>
      <c r="AK68" s="7">
        <v>16793530.4000348</v>
      </c>
    </row>
    <row r="69" spans="1:37" ht="17" customHeight="1" x14ac:dyDescent="0.2">
      <c r="F69" s="7"/>
      <c r="G69" s="63"/>
      <c r="I69" s="63">
        <v>44797.826388888891</v>
      </c>
      <c r="J69" s="60"/>
      <c r="L69" t="s">
        <v>1534</v>
      </c>
      <c r="M69">
        <v>3288</v>
      </c>
      <c r="N69">
        <v>9</v>
      </c>
      <c r="O69" s="7">
        <v>16793441.232055798</v>
      </c>
      <c r="Q69" s="61"/>
      <c r="R69" s="62"/>
      <c r="AE69" s="63">
        <v>44865.697916666664</v>
      </c>
      <c r="AH69" t="s">
        <v>1590</v>
      </c>
      <c r="AI69">
        <v>3288</v>
      </c>
      <c r="AJ69">
        <v>9</v>
      </c>
      <c r="AK69" s="7">
        <v>16793530.4000348</v>
      </c>
    </row>
    <row r="70" spans="1:37" x14ac:dyDescent="0.2">
      <c r="A70" t="str">
        <f t="shared" si="2"/>
        <v>C2FEN03288_29</v>
      </c>
      <c r="C70">
        <v>3288</v>
      </c>
      <c r="D70">
        <v>29</v>
      </c>
      <c r="E70" t="str">
        <f>IF(MAX((_xlfn.XLOOKUP("C2FEN0"&amp;C70&amp;"_output"&amp;D70&amp;"_*",L:L,O:O,0,2,-1)),(_xlfn.XLOOKUP("C2FEN0"&amp;C70&amp;"_output"&amp;D70&amp;"_*",T:T,W:W,0,2,-1)),(_xlfn.XLOOKUP("C2FEN0"&amp;C70&amp;"_output"&amp;D70&amp;"_*",AA:AA,AD:AD,0,2,-1)))=_xlfn.XLOOKUP("C2FEN0"&amp;C70&amp;"_output"&amp;D70&amp;"_*",L:L,O:O,0,2,-1),D$170,
  IF(MAX((_xlfn.XLOOKUP("C2FEN0"&amp;C70&amp;"_output"&amp;D70&amp;"_*",L:L,O:O,0,2,-1)),(_xlfn.XLOOKUP("C2FEN0"&amp;C70&amp;"_output"&amp;D70&amp;"_*",T:T,W:W,0,2,-1)),(_xlfn.XLOOKUP("C2FEN0"&amp;C70&amp;"_output"&amp;D70&amp;"_*",AA:AA,AD:AD,0,2,-1)))=_xlfn.XLOOKUP("C2FEN0"&amp;C70&amp;"_output"&amp;D70&amp;"_*",T:T,W:W,0,2,-1),D$171,D$172))</f>
        <v>GravityX</v>
      </c>
      <c r="F70" s="7">
        <f>MAX((_xlfn.XLOOKUP("C2FEN0"&amp;C70&amp;"_output"&amp;D70&amp;"_*",L:L,O:O,0,2,-1)),(_xlfn.XLOOKUP("C2FEN0"&amp;C70&amp;"_output"&amp;D70&amp;"_*",T:T,W:W,0,2,-1)),(_xlfn.XLOOKUP("C2FEN0"&amp;C70&amp;"_output"&amp;D70&amp;"_*",AA:AA,AD:AD,0,2,-1)))</f>
        <v>9430816.9492466897</v>
      </c>
      <c r="G70" s="63">
        <f>IF(E70=$D$170,I71,IF(E70=$D$171,Q70,X70))</f>
        <v>44636.397916666669</v>
      </c>
      <c r="H70">
        <f>IF(E70=$D$170,K70,IF(E70=$D$171,S70,Z70))</f>
        <v>35</v>
      </c>
      <c r="I70" s="64">
        <v>44625.833333333336</v>
      </c>
      <c r="J70" s="60">
        <v>44866</v>
      </c>
      <c r="K70">
        <f>ROUNDUP(_xlfn.DAYS(J70,I70)/7,0)</f>
        <v>35</v>
      </c>
      <c r="L70" t="s">
        <v>1084</v>
      </c>
      <c r="M70">
        <v>3288</v>
      </c>
      <c r="N70">
        <v>29</v>
      </c>
      <c r="O70" s="7">
        <v>9430778.2967029493</v>
      </c>
    </row>
    <row r="71" spans="1:37" x14ac:dyDescent="0.2">
      <c r="I71" s="63">
        <v>44636.397916666669</v>
      </c>
      <c r="J71" s="56"/>
      <c r="K71" s="56"/>
      <c r="L71" t="s">
        <v>1148</v>
      </c>
      <c r="M71">
        <v>3288</v>
      </c>
      <c r="N71">
        <v>29</v>
      </c>
      <c r="O71" s="7">
        <v>9430816.9492466897</v>
      </c>
    </row>
    <row r="72" spans="1:37" x14ac:dyDescent="0.2">
      <c r="A72" t="str">
        <f t="shared" ref="A72:A74" si="3">"C2FEN0"&amp;C72&amp;"_"&amp;D72</f>
        <v>C2FEN03288_35</v>
      </c>
      <c r="C72">
        <v>3288</v>
      </c>
      <c r="D72">
        <v>35</v>
      </c>
      <c r="E72" t="str">
        <f>IF(F72=O73,D$170,IF(F72=W72,D$171,IF(F72=AD72,D$172,D$173)))</f>
        <v>GOT-BSI-OPF</v>
      </c>
      <c r="F72" s="7">
        <f>MAX((_xlfn.XLOOKUP("C2FEN0"&amp;C72&amp;"_output"&amp;D72&amp;"_*",L:L,O:O,0,2,-1)),(_xlfn.XLOOKUP("C2FEN0"&amp;C72&amp;"_output"&amp;D72&amp;"_*",T:T,W:W,0,2,-1)),(_xlfn.XLOOKUP("C2FEN0"&amp;C72&amp;"_output"&amp;D72&amp;"_*",AA:AA,AD:AD,0,2,-1)),(_xlfn.XLOOKUP("C2FEN0"&amp;C72&amp;"_output"&amp;D72&amp;"_*",AH:AH,AK:AK,0,2,-1)))</f>
        <v>9619314.9997287393</v>
      </c>
      <c r="G72" s="63">
        <f>IF(E72=$D$170,I72,IF(E72=$D$173,AE72,X72))</f>
        <v>44810.556944444441</v>
      </c>
      <c r="H72">
        <f>IF(E72=$D$170,K72,IF(E72=$D$173,AG72,Z72))</f>
        <v>8</v>
      </c>
      <c r="I72" s="63">
        <v>44636.397916666669</v>
      </c>
      <c r="J72" s="18">
        <f>AE72</f>
        <v>44810.556944444441</v>
      </c>
      <c r="K72">
        <f>ROUNDUP(_xlfn.DAYS(J72,I72)/7,0)</f>
        <v>25</v>
      </c>
      <c r="L72" t="s">
        <v>1149</v>
      </c>
      <c r="M72">
        <v>3288</v>
      </c>
      <c r="N72">
        <v>35</v>
      </c>
      <c r="O72" s="7">
        <v>9619155.9190111402</v>
      </c>
      <c r="AE72" s="18">
        <v>44810.556944444441</v>
      </c>
      <c r="AF72" s="60">
        <v>44866</v>
      </c>
      <c r="AG72">
        <f>ROUNDUP(_xlfn.DAYS(AF72,AE72)/7,0)</f>
        <v>8</v>
      </c>
      <c r="AH72" t="s">
        <v>1542</v>
      </c>
      <c r="AI72">
        <v>3288</v>
      </c>
      <c r="AJ72">
        <v>35</v>
      </c>
      <c r="AK72" s="7">
        <v>9619314.9997287393</v>
      </c>
    </row>
    <row r="73" spans="1:37" x14ac:dyDescent="0.2">
      <c r="F73" s="7"/>
      <c r="G73" s="63"/>
      <c r="I73" s="63"/>
      <c r="J73" s="60"/>
      <c r="L73" t="s">
        <v>1533</v>
      </c>
      <c r="M73">
        <v>3288</v>
      </c>
      <c r="N73">
        <v>35</v>
      </c>
      <c r="O73" s="7">
        <v>9619157.4045243692</v>
      </c>
      <c r="AE73" s="63">
        <v>44865.697916666664</v>
      </c>
      <c r="AH73" t="s">
        <v>1591</v>
      </c>
      <c r="AI73">
        <v>3288</v>
      </c>
      <c r="AJ73">
        <v>35</v>
      </c>
      <c r="AK73" s="7">
        <v>9619314.9997287393</v>
      </c>
    </row>
    <row r="74" spans="1:37" x14ac:dyDescent="0.2">
      <c r="A74" t="str">
        <f t="shared" si="3"/>
        <v>C2FEN03288_41</v>
      </c>
      <c r="C74">
        <v>3288</v>
      </c>
      <c r="D74">
        <v>41</v>
      </c>
      <c r="E74" t="str">
        <f>IF(MAX((_xlfn.XLOOKUP("C2FEN0"&amp;C74&amp;"_output"&amp;D74&amp;"_*",L:L,O:O,0,2,-1)),(_xlfn.XLOOKUP("C2FEN0"&amp;C74&amp;"_output"&amp;D74&amp;"_*",T:T,W:W,0,2,-1)),(_xlfn.XLOOKUP("C2FEN0"&amp;C74&amp;"_output"&amp;D74&amp;"_*",AA:AA,AD:AD,0,2,-1)))=_xlfn.XLOOKUP("C2FEN0"&amp;C74&amp;"_output"&amp;D74&amp;"_*",L:L,O:O,0,2,-1),D$170,
  IF(MAX((_xlfn.XLOOKUP("C2FEN0"&amp;C74&amp;"_output"&amp;D74&amp;"_*",L:L,O:O,0,2,-1)),(_xlfn.XLOOKUP("C2FEN0"&amp;C74&amp;"_output"&amp;D74&amp;"_*",T:T,W:W,0,2,-1)),(_xlfn.XLOOKUP("C2FEN0"&amp;C74&amp;"_output"&amp;D74&amp;"_*",AA:AA,AD:AD,0,2,-1)))=_xlfn.XLOOKUP("C2FEN0"&amp;C74&amp;"_output"&amp;D74&amp;"_*",T:T,W:W,0,2,-1),D$171,D$172))</f>
        <v>GravityX</v>
      </c>
      <c r="F74" s="7">
        <f>MAX((_xlfn.XLOOKUP("C2FEN0"&amp;C74&amp;"_output"&amp;D74&amp;"_*",L:L,O:O,0,2,-1)),(_xlfn.XLOOKUP("C2FEN0"&amp;C74&amp;"_output"&amp;D74&amp;"_*",T:T,W:W,0,2,-1)),(_xlfn.XLOOKUP("C2FEN0"&amp;C74&amp;"_output"&amp;D74&amp;"_*",AA:AA,AD:AD,0,2,-1)))</f>
        <v>10361584.454198999</v>
      </c>
      <c r="G74" s="63">
        <f>IF(E74=$D$170,I75,IF(E74=$D$171,Q74,X74))</f>
        <v>44636.397916666669</v>
      </c>
      <c r="H74">
        <f>IF(E74=$D$170,K74,IF(E74=$D$171,S74,Z74))</f>
        <v>35</v>
      </c>
      <c r="I74" s="64">
        <v>44626.020833333336</v>
      </c>
      <c r="J74" s="60">
        <v>44866</v>
      </c>
      <c r="K74">
        <f>ROUNDUP(_xlfn.DAYS(J74,I74)/7,0)</f>
        <v>35</v>
      </c>
      <c r="L74" t="s">
        <v>1081</v>
      </c>
      <c r="M74">
        <v>3288</v>
      </c>
      <c r="N74">
        <v>41</v>
      </c>
      <c r="O74" s="7">
        <v>10361572.725216299</v>
      </c>
    </row>
    <row r="75" spans="1:37" x14ac:dyDescent="0.2">
      <c r="I75" s="63">
        <v>44636.397916666669</v>
      </c>
      <c r="J75" s="56"/>
      <c r="K75" s="56"/>
      <c r="L75" t="s">
        <v>1150</v>
      </c>
      <c r="M75">
        <v>3288</v>
      </c>
      <c r="N75">
        <v>41</v>
      </c>
      <c r="O75" s="7">
        <v>10361584.454198999</v>
      </c>
    </row>
    <row r="76" spans="1:37" x14ac:dyDescent="0.2">
      <c r="A76" t="str">
        <f>"C2FEN0"&amp;C76&amp;"_"&amp;D76</f>
        <v>C2FEN03288_43</v>
      </c>
      <c r="C76">
        <v>3288</v>
      </c>
      <c r="D76">
        <v>43</v>
      </c>
      <c r="E76" t="str">
        <f>IF(MAX((_xlfn.XLOOKUP("C2FEN00"&amp;C76&amp;"_output"&amp;D76&amp;"_*",L:L,O:O,0,2,-1)),(_xlfn.XLOOKUP("C2FEN00"&amp;C76&amp;"_output"&amp;D76&amp;"_*",T:T,W:W,0,2,-1)),(_xlfn.XLOOKUP("C2FEN00"&amp;21&amp;"_output"&amp;D76&amp;"_*",AA:AA,AD:AD,0,2,-1)))=_xlfn.XLOOKUP("C2FEN00"&amp;C76&amp;"_output"&amp;D76&amp;"_*",L:L,O:O,0,2,-1),D$170,
  IF(MAX((_xlfn.XLOOKUP("C2FEN00"&amp;C76&amp;"_output"&amp;D76&amp;"_*",L:L,O:O,0,2,-1)),(_xlfn.XLOOKUP("C2FEN00"&amp;C76&amp;"_output"&amp;D76&amp;"_*",T:T,W:W,0,2,-1)),(_xlfn.XLOOKUP("C2FEN00"&amp;C76&amp;"_output"&amp;D76&amp;"_*",AA:AA,AD:AD,0,2,-1)))=_xlfn.XLOOKUP("C2FEN00"&amp;C76&amp;"_output"&amp;D76&amp;"_*",T:T,W:W,0,2,-1), D$171,D$172))</f>
        <v>GravityX</v>
      </c>
      <c r="F76" s="7">
        <f>MAX((_xlfn.XLOOKUP("C2FEN0"&amp;C76&amp;"_output"&amp;D76&amp;"*",L:L,O:O,0,2,-1)),(_xlfn.XLOOKUP("C2FEN0"&amp;C76&amp;"_output"&amp;D76&amp;"*",T:T,W:W,0,2,-1)),(_xlfn.XLOOKUP("C2FEN0"&amp;C76&amp;"_output"&amp;D76&amp;"*",AA:AA,AD:AD,0,2,-1)))</f>
        <v>9203026.1726969201</v>
      </c>
      <c r="G76" s="63">
        <f>IF(F76=_xlfn.XLOOKUP("C2FEN0"&amp;C76&amp;"_output"&amp;D76&amp;"_*",L:L,O:O,0,2,-1),_xlfn.XLOOKUP("C2FEN0"&amp;C76&amp;"_output"&amp;D76&amp;"_*",L:L,I:I,0,2,-1),IF(F76=W76,R76,IF(F76=AD76,X76,AE76)))</f>
        <v>44797.826388888891</v>
      </c>
      <c r="H76">
        <f>IF(E76=$D$170,K76,IF(E76=$D$171,S76,Z76))</f>
        <v>34</v>
      </c>
      <c r="I76" s="63">
        <f>I78</f>
        <v>44665.373611111114</v>
      </c>
      <c r="J76" s="60">
        <v>44866</v>
      </c>
      <c r="K76" s="79">
        <f>ROUNDUP((_xlfn.DAYS(J76,I76) + _xlfn.DAYS(J77,I77))/7,0)</f>
        <v>34</v>
      </c>
      <c r="L76" s="41" t="s">
        <v>1338</v>
      </c>
    </row>
    <row r="77" spans="1:37" x14ac:dyDescent="0.2">
      <c r="F77" s="7"/>
      <c r="G77" s="63"/>
      <c r="H77" s="63"/>
      <c r="I77" s="64">
        <v>44626.023611111108</v>
      </c>
      <c r="J77" s="18">
        <f>Q77</f>
        <v>44661.996527777781</v>
      </c>
      <c r="K77" s="75">
        <f>_xlfn.DAYS(J77,I77)/7</f>
        <v>5</v>
      </c>
      <c r="L77" t="s">
        <v>1080</v>
      </c>
      <c r="M77">
        <v>3288</v>
      </c>
      <c r="N77">
        <v>43</v>
      </c>
      <c r="O77" s="7">
        <v>9202928.0206706692</v>
      </c>
      <c r="Q77" s="63">
        <v>44661.996527777781</v>
      </c>
      <c r="R77" s="18">
        <f>I78</f>
        <v>44665.373611111114</v>
      </c>
      <c r="S77" s="75">
        <f>_xlfn.DAYS(R77,Q77)/7</f>
        <v>0.5714285714285714</v>
      </c>
      <c r="T77" t="s">
        <v>1312</v>
      </c>
      <c r="U77">
        <v>3288</v>
      </c>
      <c r="V77">
        <v>43</v>
      </c>
      <c r="W77" s="7">
        <v>9202941.4547779895</v>
      </c>
    </row>
    <row r="78" spans="1:37" x14ac:dyDescent="0.2">
      <c r="F78" s="7"/>
      <c r="G78" s="63"/>
      <c r="H78" s="63"/>
      <c r="I78" s="63">
        <v>44665.373611111114</v>
      </c>
      <c r="J78" s="60">
        <v>44866</v>
      </c>
      <c r="K78" s="78">
        <f>_xlfn.DAYS(J78,I78)/7</f>
        <v>28.714285714285715</v>
      </c>
      <c r="L78" t="s">
        <v>1341</v>
      </c>
      <c r="M78">
        <v>3288</v>
      </c>
      <c r="N78">
        <v>43</v>
      </c>
      <c r="O78" s="7">
        <v>9202953.2770770695</v>
      </c>
      <c r="Q78" s="63"/>
    </row>
    <row r="79" spans="1:37" x14ac:dyDescent="0.2">
      <c r="F79" s="7"/>
      <c r="G79" s="63"/>
      <c r="H79" s="63"/>
      <c r="I79" s="63">
        <v>44797.826388888891</v>
      </c>
      <c r="J79" s="60"/>
      <c r="K79" s="78"/>
      <c r="L79" t="s">
        <v>1532</v>
      </c>
      <c r="M79">
        <v>3288</v>
      </c>
      <c r="N79">
        <v>43</v>
      </c>
      <c r="O79" s="7">
        <v>9203026.1726969201</v>
      </c>
      <c r="Q79" s="63"/>
    </row>
    <row r="80" spans="1:37" x14ac:dyDescent="0.2">
      <c r="A80" t="str">
        <f t="shared" ref="A80:A81" si="4">"C2FEN0"&amp;C80&amp;"_"&amp;D80</f>
        <v>C2FEN03970_22</v>
      </c>
      <c r="C80">
        <v>3970</v>
      </c>
      <c r="D80">
        <v>22</v>
      </c>
      <c r="E80" t="str">
        <f>IF(MAX((_xlfn.XLOOKUP("C2FEN00"&amp;C80&amp;"_output"&amp;D80&amp;"_*",L:L,O:O,0,2,-1)),(_xlfn.XLOOKUP("C2FEN00"&amp;C80&amp;"_output"&amp;D80&amp;"_*",T:T,W:W,0,2,-1)),(_xlfn.XLOOKUP("C2FEN00"&amp;21&amp;"_output"&amp;D80&amp;"_*",AA:AA,AD:AD,0,2,-1)))=_xlfn.XLOOKUP("C2FEN00"&amp;C80&amp;"_output"&amp;D80&amp;"_*",L:L,O:O,0,2,-1),D$170,
  IF(MAX((_xlfn.XLOOKUP("C2FEN00"&amp;C80&amp;"_output"&amp;D80&amp;"_*",L:L,O:O,0,2,-1)),(_xlfn.XLOOKUP("C2FEN00"&amp;C80&amp;"_output"&amp;D80&amp;"_*",T:T,W:W,0,2,-1)),(_xlfn.XLOOKUP("C2FEN00"&amp;C80&amp;"_output"&amp;D80&amp;"_*",AA:AA,AD:AD,0,2,-1)))=_xlfn.XLOOKUP("C2FEN00"&amp;C80&amp;"_output"&amp;D80&amp;"_*",T:T,W:W,0,2,-1), D$171,D$172))</f>
        <v>GravityX</v>
      </c>
      <c r="F80" s="7">
        <f>MAX((_xlfn.XLOOKUP("C2FEN0"&amp;C80&amp;"_output"&amp;D80&amp;"*",L:L,O:O,0,2,-1)),(_xlfn.XLOOKUP("C2FEN0"&amp;C80&amp;"_output"&amp;D80&amp;"*",T:T,W:W,0,2,-1)),(_xlfn.XLOOKUP("C2FEN0"&amp;C80&amp;"_output"&amp;D80&amp;"*",AA:AA,AD:AD,0,2,-1)))</f>
        <v>222903.62898460901</v>
      </c>
      <c r="G80" s="63">
        <f>IF(E80=$D$170,I80,IF(E80=$D$171,Q80,X80))</f>
        <v>44685.276388888888</v>
      </c>
      <c r="H80">
        <f>IF(E80=$D$170,K80,IF(E80=$D$171,S80,Z80))</f>
        <v>26</v>
      </c>
      <c r="I80" s="18">
        <v>44685.276388888888</v>
      </c>
      <c r="J80" s="60">
        <v>44866</v>
      </c>
      <c r="K80">
        <f>ROUNDUP(_xlfn.DAYS(J80,I80)/7,0)</f>
        <v>26</v>
      </c>
      <c r="L80" t="s">
        <v>1379</v>
      </c>
      <c r="M80">
        <v>3970</v>
      </c>
      <c r="N80">
        <v>22</v>
      </c>
      <c r="O80" s="7">
        <v>222903.62898460901</v>
      </c>
    </row>
    <row r="81" spans="1:44" x14ac:dyDescent="0.2">
      <c r="A81" t="str">
        <f t="shared" si="4"/>
        <v>C2FEN03970_23</v>
      </c>
      <c r="C81">
        <v>3970</v>
      </c>
      <c r="D81">
        <v>23</v>
      </c>
      <c r="E81" t="str">
        <f>IF(F81=O81,D$170,IF(F81=W81,D$171,IF(F81=AD81,D$172,D$173)))</f>
        <v>GOT-BSI-OPF</v>
      </c>
      <c r="F81" s="7">
        <f>MAX((_xlfn.XLOOKUP("C2FEN0"&amp;C81&amp;"_output"&amp;D81&amp;"_*",L:L,O:O,0,2,-1)),(_xlfn.XLOOKUP("C2FEN0"&amp;C81&amp;"_output"&amp;D81&amp;"_*",T:T,W:W,0,2,-1)),(_xlfn.XLOOKUP("C2FEN0"&amp;C81&amp;"_output"&amp;D81&amp;"_*",AA:AA,AD:AD,0,2,-1)),(_xlfn.XLOOKUP("C2FEN0"&amp;C81&amp;"_output"&amp;D81&amp;"_*",AH:AH,AK:AK,0,2,-1)))</f>
        <v>257435.11083664701</v>
      </c>
      <c r="G81" s="63">
        <f>IF(E81=$D$170,I81,IF(E81=$D$173,AE81,X81))</f>
        <v>44810.54583333333</v>
      </c>
      <c r="H81">
        <f>IF(E81=$D$170,K81,IF(E81=$D$173,AG81,Z81))</f>
        <v>8</v>
      </c>
      <c r="I81" s="63">
        <v>44635.879166666666</v>
      </c>
      <c r="J81" s="18">
        <f>AE81</f>
        <v>44810.54583333333</v>
      </c>
      <c r="K81" s="75">
        <f>ROUNDUP(_xlfn.DAYS(J81,I81)/7,0)</f>
        <v>25</v>
      </c>
      <c r="L81" t="s">
        <v>1152</v>
      </c>
      <c r="M81">
        <v>3970</v>
      </c>
      <c r="N81">
        <v>23</v>
      </c>
      <c r="O81" s="7">
        <v>257362.99850493501</v>
      </c>
      <c r="X81" s="63">
        <v>44564.395833333336</v>
      </c>
      <c r="Y81" s="63">
        <f>I81</f>
        <v>44635.879166666666</v>
      </c>
      <c r="Z81" s="80">
        <f>_xlfn.DAYS(Y81,X81)/7</f>
        <v>10.142857142857142</v>
      </c>
      <c r="AA81" t="s">
        <v>1136</v>
      </c>
      <c r="AB81">
        <v>3970</v>
      </c>
      <c r="AC81">
        <v>23</v>
      </c>
      <c r="AD81" s="6">
        <v>257340</v>
      </c>
      <c r="AE81" s="18">
        <v>44810.54583333333</v>
      </c>
      <c r="AF81" s="60">
        <v>44866</v>
      </c>
      <c r="AG81">
        <f>ROUNDUP(_xlfn.DAYS(AF81,AE81)/7,0)</f>
        <v>8</v>
      </c>
      <c r="AH81" t="s">
        <v>1540</v>
      </c>
      <c r="AI81">
        <v>3970</v>
      </c>
      <c r="AJ81">
        <v>23</v>
      </c>
      <c r="AK81" s="7">
        <v>257435.11083664701</v>
      </c>
    </row>
    <row r="82" spans="1:44" x14ac:dyDescent="0.2">
      <c r="I82" s="63">
        <v>44636.398611111108</v>
      </c>
      <c r="J82" s="56"/>
      <c r="K82" s="56"/>
      <c r="L82" t="s">
        <v>1153</v>
      </c>
      <c r="M82">
        <v>3970</v>
      </c>
      <c r="N82">
        <v>23</v>
      </c>
      <c r="O82" s="7">
        <v>257362.99850493501</v>
      </c>
      <c r="X82" s="58"/>
      <c r="Y82" s="58"/>
      <c r="Z82" s="59"/>
    </row>
    <row r="83" spans="1:44" x14ac:dyDescent="0.2">
      <c r="I83" s="63">
        <v>44798.297222222223</v>
      </c>
      <c r="J83" s="56"/>
      <c r="K83" s="56"/>
      <c r="L83" t="s">
        <v>1531</v>
      </c>
      <c r="M83">
        <v>3970</v>
      </c>
      <c r="N83">
        <v>23</v>
      </c>
      <c r="O83" s="7">
        <v>257366.84589679999</v>
      </c>
      <c r="X83" s="58"/>
      <c r="Y83" s="58"/>
      <c r="Z83" s="59"/>
    </row>
    <row r="84" spans="1:44" x14ac:dyDescent="0.2">
      <c r="A84" t="str">
        <f>"C2FEN0"&amp;C84&amp;"_"&amp;D84</f>
        <v>C2FEN04200_9</v>
      </c>
      <c r="C84">
        <v>4200</v>
      </c>
      <c r="D84">
        <v>9</v>
      </c>
      <c r="E84" t="str">
        <f>IF(MAX((_xlfn.XLOOKUP("C2FEN0"&amp;C84&amp;"_output"&amp;D84&amp;"_*",L:L,O:O,0,2,-1)),(_xlfn.XLOOKUP("C2FEN0"&amp;C84&amp;"_output"&amp;D84&amp;"_*",T:T,W:W,0,2,-1)),(_xlfn.XLOOKUP("C2FEN0"&amp;C84&amp;"_output"&amp;D84&amp;"_*",AA:AA,AD:AD,0,2,-1)))=_xlfn.XLOOKUP("C2FEN0"&amp;C84&amp;"_output"&amp;D84&amp;"_*",L:L,O:O,0,2,-1),D$170,
  IF(MAX((_xlfn.XLOOKUP("C2FEN0"&amp;C84&amp;"_output"&amp;D84&amp;"_*",L:L,O:O,0,2,-1)),(_xlfn.XLOOKUP("C2FEN0"&amp;C84&amp;"_output"&amp;D84&amp;"_*",T:T,W:W,0,2,-1)),(_xlfn.XLOOKUP("C2FEN0"&amp;C84&amp;"_output"&amp;D84&amp;"_*",AA:AA,AD:AD,0,2,-1)))=_xlfn.XLOOKUP("C2FEN0"&amp;C84&amp;"_output"&amp;D84&amp;"_*",T:T,W:W,0,2,-1),D$171,D$172))</f>
        <v>GravityX</v>
      </c>
      <c r="F84" s="7">
        <f>MAX((_xlfn.XLOOKUP("C2FEN0"&amp;C84&amp;"_output"&amp;D84&amp;"_*",L:L,O:O,0,2,-1)),(_xlfn.XLOOKUP("C2FEN0"&amp;C84&amp;"_output"&amp;D84&amp;"_*",T:T,W:W,0,2,-1)),(_xlfn.XLOOKUP("C2FEN0"&amp;C84&amp;"_output"&amp;D84&amp;"_*",AA:AA,AD:AD,0,2,-1)))</f>
        <v>5836294.9134651003</v>
      </c>
      <c r="G84" s="63">
        <f>IF(F84=_xlfn.XLOOKUP("C2FEN0"&amp;C84&amp;"_output"&amp;D84&amp;"_*",L:L,O:O,0,2,-1),_xlfn.XLOOKUP("C2FEN0"&amp;C84&amp;"_output"&amp;D84&amp;"_*",L:L,I:I,0,2,-1),IF(F84=W84,R84,IF(F84=AD84,X84,AE84)))</f>
        <v>44798.520833333336</v>
      </c>
      <c r="H84">
        <f>IF(E84=$D$170,K84,IF(E84=$D$171,S84,Z84))</f>
        <v>40</v>
      </c>
      <c r="I84" s="64">
        <v>44591.425694444442</v>
      </c>
      <c r="J84" s="60">
        <v>44866</v>
      </c>
      <c r="K84">
        <f>ROUNDUP(_xlfn.DAYS(J84,I84)/7,0)</f>
        <v>40</v>
      </c>
      <c r="L84" t="s">
        <v>1116</v>
      </c>
      <c r="M84">
        <v>4200</v>
      </c>
      <c r="N84">
        <v>9</v>
      </c>
      <c r="O84" s="7">
        <v>5834670.7008450599</v>
      </c>
      <c r="AL84" s="63">
        <v>44865.477083333331</v>
      </c>
      <c r="AO84" s="57" t="s">
        <v>1576</v>
      </c>
      <c r="AP84" s="72" t="s">
        <v>324</v>
      </c>
      <c r="AQ84" s="72">
        <v>9</v>
      </c>
      <c r="AR84" s="7">
        <v>5343858.62798448</v>
      </c>
    </row>
    <row r="85" spans="1:44" x14ac:dyDescent="0.2">
      <c r="I85" s="64">
        <v>44626.805555555555</v>
      </c>
      <c r="J85" s="56"/>
      <c r="K85" s="56"/>
      <c r="L85" t="s">
        <v>1079</v>
      </c>
      <c r="M85">
        <v>4200</v>
      </c>
      <c r="N85">
        <v>9</v>
      </c>
      <c r="O85" s="7">
        <v>5834912.3971750699</v>
      </c>
    </row>
    <row r="86" spans="1:44" x14ac:dyDescent="0.2">
      <c r="I86" s="63">
        <v>44798.520833333336</v>
      </c>
      <c r="J86" s="56"/>
      <c r="K86" s="56"/>
      <c r="L86" t="s">
        <v>1530</v>
      </c>
      <c r="M86">
        <v>4200</v>
      </c>
      <c r="N86">
        <v>9</v>
      </c>
      <c r="O86" s="7">
        <v>5836294.9134651003</v>
      </c>
    </row>
    <row r="87" spans="1:44" x14ac:dyDescent="0.2">
      <c r="A87" t="str">
        <f t="shared" ref="A87:A92" si="5">"C2FEN0"&amp;C87&amp;"_"&amp;D87</f>
        <v>C2FEN04200_10</v>
      </c>
      <c r="C87">
        <v>4200</v>
      </c>
      <c r="D87">
        <v>10</v>
      </c>
      <c r="E87" t="str">
        <f>IF(MAX((_xlfn.XLOOKUP("C2FEN0"&amp;C87&amp;"_output"&amp;D87&amp;"_*",L:L,O:O,0,2,-1)),(_xlfn.XLOOKUP("C2FEN0"&amp;C87&amp;"_output"&amp;D87&amp;"_*",T:T,W:W,0,2,-1)),(_xlfn.XLOOKUP("C2FEN0"&amp;C87&amp;"_output"&amp;D87&amp;"_*",AA:AA,AD:AD,0,2,-1)))=_xlfn.XLOOKUP("C2FEN0"&amp;C87&amp;"_output"&amp;D87&amp;"_*",L:L,O:O,0,2,-1),D$170,
  IF(MAX((_xlfn.XLOOKUP("C2FEN0"&amp;C87&amp;"_output"&amp;D87&amp;"_*",L:L,O:O,0,2,-1)),(_xlfn.XLOOKUP("C2FEN0"&amp;C87&amp;"_output"&amp;D87&amp;"_*",T:T,W:W,0,2,-1)),(_xlfn.XLOOKUP("C2FEN0"&amp;C87&amp;"_output"&amp;D87&amp;"_*",AA:AA,AD:AD,0,2,-1)))=_xlfn.XLOOKUP("C2FEN0"&amp;C87&amp;"_output"&amp;D87&amp;"_*",T:T,W:W,0,2,-1),D$171,D$172))</f>
        <v>GravityX</v>
      </c>
      <c r="F87" s="7">
        <f>MAX((_xlfn.XLOOKUP("C2FEN0"&amp;C87&amp;"_output"&amp;D87&amp;"_*",L:L,O:O,0,2,-1)),(_xlfn.XLOOKUP("C2FEN0"&amp;C87&amp;"_output"&amp;D87&amp;"_*",T:T,W:W,0,2,-1)),(_xlfn.XLOOKUP("C2FEN0"&amp;C87&amp;"_output"&amp;D87&amp;"_*",AA:AA,AD:AD,0,2,-1)))</f>
        <v>6098129.63748453</v>
      </c>
      <c r="G87" s="63">
        <f t="shared" ref="G87:G91" si="6">MAX((_xlfn.XLOOKUP("C2FEN0"&amp;C87&amp;"_output"&amp;D87&amp;"*",L:L,I:I,0,2,1)),(_xlfn.XLOOKUP("C2FEN0"&amp;C87&amp;"_output"&amp;D87&amp;"*",T:T,Q:Q,0,2,1)),(_xlfn.XLOOKUP("C2FEN0"&amp;C87&amp;"_output"&amp;D87&amp;"*",AA:AA,X:X,0,2,1)))</f>
        <v>44635.718055555553</v>
      </c>
      <c r="H87">
        <f t="shared" ref="H87:H92" si="7">IF(E87=$D$170,K87,IF(E87=$D$171,S87,Z87))</f>
        <v>33</v>
      </c>
      <c r="I87" s="63">
        <v>44635.718055555553</v>
      </c>
      <c r="J87" s="60">
        <v>44866</v>
      </c>
      <c r="K87">
        <f t="shared" ref="K87:K92" si="8">ROUNDUP(_xlfn.DAYS(J87,I87)/7,0)</f>
        <v>33</v>
      </c>
      <c r="L87" t="s">
        <v>1154</v>
      </c>
      <c r="M87">
        <v>4200</v>
      </c>
      <c r="N87">
        <v>10</v>
      </c>
      <c r="O87" s="7">
        <v>6098129.63748453</v>
      </c>
      <c r="AL87" s="63">
        <v>44865.477777777778</v>
      </c>
      <c r="AO87" s="57" t="s">
        <v>1577</v>
      </c>
      <c r="AP87" s="72" t="s">
        <v>324</v>
      </c>
      <c r="AQ87" s="72">
        <v>10</v>
      </c>
      <c r="AR87" s="7">
        <v>5616177.7571848202</v>
      </c>
    </row>
    <row r="88" spans="1:44" x14ac:dyDescent="0.2">
      <c r="A88" t="str">
        <f t="shared" si="5"/>
        <v>C2FEN04200_14</v>
      </c>
      <c r="C88">
        <v>4200</v>
      </c>
      <c r="D88">
        <v>14</v>
      </c>
      <c r="E88" t="str">
        <f>IF(MAX((_xlfn.XLOOKUP("C2FEN0"&amp;C88&amp;"_output"&amp;D88&amp;"*",L:L,O:O,0,2,-1)),(_xlfn.XLOOKUP("C2FEN0"&amp;C88&amp;"_output"&amp;D88&amp;"*",T:T,W:W,0,2,-1)),(_xlfn.XLOOKUP("C2FEN0"&amp;C88&amp;"_output"&amp;D88&amp;"*",AA:AA,AD:AD,0,2,-1)))=_xlfn.XLOOKUP("C2FEN0"&amp;C88&amp;"_output"&amp;D88&amp;"*",L:L,O:O,0,2,-1),D$170,
  IF(MAX((_xlfn.XLOOKUP("C2FEN0"&amp;C88&amp;"_output"&amp;D88&amp;"*",L:L,O:O,0,2,-1)),(_xlfn.XLOOKUP("C2FEN0"&amp;C88&amp;"_output"&amp;D88&amp;"*",T:T,W:W,0,2,-1)),(_xlfn.XLOOKUP("C2FEN0"&amp;C88&amp;"_output"&amp;D88&amp;"*",AA:AA,AD:AD,0,2,-1)))=_xlfn.XLOOKUP("C2FEN0"&amp;C88&amp;"_output"&amp;D88&amp;"*",T:T,W:W,0,2,-1),D$171,D$172))</f>
        <v>GravityX</v>
      </c>
      <c r="F88" s="7">
        <f>MAX((_xlfn.XLOOKUP("C2FEN0"&amp;C88&amp;"_output"&amp;D88&amp;"*",L:L,O:O,0,2,-1)),(_xlfn.XLOOKUP("C2FEN0"&amp;C88&amp;"_output"&amp;D88&amp;"*",T:T,W:W,0,2,-1)),(_xlfn.XLOOKUP("C2FEN0"&amp;C88&amp;"_output"&amp;D88&amp;"*",AA:AA,AD:AD,0,2,-1)))</f>
        <v>5945639.5554117104</v>
      </c>
      <c r="G88" s="63">
        <f t="shared" si="6"/>
        <v>44661.594444444447</v>
      </c>
      <c r="H88">
        <f t="shared" si="7"/>
        <v>30</v>
      </c>
      <c r="I88" s="63">
        <v>44661.594444444447</v>
      </c>
      <c r="J88" s="60">
        <v>44866</v>
      </c>
      <c r="K88">
        <f t="shared" si="8"/>
        <v>30</v>
      </c>
      <c r="L88" t="s">
        <v>1313</v>
      </c>
      <c r="M88">
        <v>4200</v>
      </c>
      <c r="N88">
        <v>14</v>
      </c>
      <c r="O88" s="7">
        <v>5945639.5554117104</v>
      </c>
      <c r="AL88" s="63">
        <v>44865.478472222225</v>
      </c>
      <c r="AO88" s="57" t="s">
        <v>1578</v>
      </c>
      <c r="AP88" s="72" t="s">
        <v>324</v>
      </c>
      <c r="AQ88" s="72">
        <v>14</v>
      </c>
      <c r="AR88" s="7">
        <v>5325097.2216444695</v>
      </c>
    </row>
    <row r="89" spans="1:44" x14ac:dyDescent="0.2">
      <c r="A89" t="str">
        <f t="shared" si="5"/>
        <v>C2FEN04200_55</v>
      </c>
      <c r="C89">
        <v>4200</v>
      </c>
      <c r="D89">
        <v>55</v>
      </c>
      <c r="E89" t="str">
        <f>IF(MAX((_xlfn.XLOOKUP("C2FEN0"&amp;C89&amp;"_output"&amp;D89&amp;"*",L:L,O:O,0,2,-1)),(_xlfn.XLOOKUP("C2FEN0"&amp;C89&amp;"_output"&amp;D89&amp;"*",T:T,W:W,0,2,-1)),(_xlfn.XLOOKUP("C2FEN0"&amp;C89&amp;"_output"&amp;D89&amp;"*",AA:AA,AD:AD,0,2,-1)))=_xlfn.XLOOKUP("C2FEN0"&amp;C89&amp;"_output"&amp;D89&amp;"*",L:L,O:O,0,2,-1),D$170,
  IF(MAX((_xlfn.XLOOKUP("C2FEN0"&amp;C89&amp;"_output"&amp;D89&amp;"*",L:L,O:O,0,2,-1)),(_xlfn.XLOOKUP("C2FEN0"&amp;C89&amp;"_output"&amp;D89&amp;"*",T:T,W:W,0,2,-1)),(_xlfn.XLOOKUP("C2FEN0"&amp;C89&amp;"_output"&amp;D89&amp;"*",AA:AA,AD:AD,0,2,-1)))=_xlfn.XLOOKUP("C2FEN0"&amp;C89&amp;"_output"&amp;D89&amp;"*",T:T,W:W,0,2,-1),D$171,D$172))</f>
        <v>GravityX</v>
      </c>
      <c r="F89" s="7">
        <f>MAX((_xlfn.XLOOKUP("C2FEN0"&amp;C89&amp;"_output"&amp;D89&amp;"*",L:L,O:O,0,2,-1)),(_xlfn.XLOOKUP("C2FEN0"&amp;C89&amp;"_output"&amp;D89&amp;"*",T:T,W:W,0,2,-1)),(_xlfn.XLOOKUP("C2FEN0"&amp;C89&amp;"_output"&amp;D89&amp;"*",AA:AA,AD:AD,0,2,-1)))</f>
        <v>6914780.81096303</v>
      </c>
      <c r="G89" s="63">
        <f t="shared" si="6"/>
        <v>44684.627083333333</v>
      </c>
      <c r="H89">
        <f t="shared" si="7"/>
        <v>26</v>
      </c>
      <c r="I89" s="63">
        <v>44684.627083333333</v>
      </c>
      <c r="J89" s="60">
        <v>44866</v>
      </c>
      <c r="K89">
        <f t="shared" si="8"/>
        <v>26</v>
      </c>
      <c r="L89" t="s">
        <v>1374</v>
      </c>
      <c r="M89">
        <v>4200</v>
      </c>
      <c r="N89">
        <v>55</v>
      </c>
      <c r="O89" s="7">
        <v>6914780.81096303</v>
      </c>
      <c r="AL89" s="63">
        <v>44865.479861111111</v>
      </c>
      <c r="AO89" s="57" t="s">
        <v>1579</v>
      </c>
      <c r="AP89" s="72" t="s">
        <v>324</v>
      </c>
      <c r="AQ89" s="72">
        <v>55</v>
      </c>
      <c r="AR89" s="7">
        <v>6371338.5947034201</v>
      </c>
    </row>
    <row r="90" spans="1:44" x14ac:dyDescent="0.2">
      <c r="A90" t="str">
        <f t="shared" si="5"/>
        <v>C2FEN04200_56</v>
      </c>
      <c r="C90">
        <v>4200</v>
      </c>
      <c r="D90">
        <v>56</v>
      </c>
      <c r="E90" t="str">
        <f>IF(MAX((_xlfn.XLOOKUP("C2FEN"&amp;C90&amp;"_output"&amp;D90&amp;"_*",L:L,O:O,0,2,-1)),(_xlfn.XLOOKUP("C2FEN"&amp;C90&amp;"_output"&amp;D90&amp;"_*",T:T,W:W,0,2,-1)),(_xlfn.XLOOKUP("C2FEN"&amp;C90&amp;"_output"&amp;D90&amp;"_*",AA:AA,AD:AD,0,2,-1)))=_xlfn.XLOOKUP("C2FEN"&amp;C90&amp;"_output"&amp;D90&amp;"_*",L:L,O:O,0,2,-1),D$170,
  IF(MAX((_xlfn.XLOOKUP("C2FEN"&amp;C90&amp;"_output"&amp;D90&amp;"_*",L:L,O:O,0,2,-1)),(_xlfn.XLOOKUP("C2FEN"&amp;C90&amp;"_output"&amp;D90&amp;"_*",T:T,W:W,0,2,-1)),(_xlfn.XLOOKUP("C2FEN"&amp;C90&amp;"_output"&amp;D90&amp;"_*",AA:AA,AD:AD,0,2,-1)))=_xlfn.XLOOKUP("C2FEN"&amp;C90&amp;"_output"&amp;D90&amp;"_*",T:T,W:W,0,2,-1),D$171,D$172))</f>
        <v>GravityX</v>
      </c>
      <c r="F90" s="7">
        <f>MAX((_xlfn.XLOOKUP("C2FEN0"&amp;C90&amp;"_output"&amp;D90&amp;"*",L:L,O:O,0,2,-1)),(_xlfn.XLOOKUP("C2FEN0"&amp;C90&amp;"_output"&amp;D90&amp;"*",T:T,W:W,0,2,-1)),(_xlfn.XLOOKUP("C2FEN0"&amp;C90&amp;"_output"&amp;D90&amp;"*",AA:AA,AD:AD,0,2,-1)))</f>
        <v>7167034.4729843903</v>
      </c>
      <c r="G90" s="63">
        <f t="shared" si="6"/>
        <v>44660.868055555555</v>
      </c>
      <c r="H90">
        <f t="shared" si="7"/>
        <v>30</v>
      </c>
      <c r="I90" s="64">
        <v>44660.868055555555</v>
      </c>
      <c r="J90" s="60">
        <v>44866</v>
      </c>
      <c r="K90">
        <f t="shared" si="8"/>
        <v>30</v>
      </c>
      <c r="L90" t="s">
        <v>1314</v>
      </c>
      <c r="M90">
        <v>4200</v>
      </c>
      <c r="N90">
        <v>56</v>
      </c>
      <c r="O90" s="7">
        <v>7167034.4729843903</v>
      </c>
      <c r="AL90" s="63">
        <v>44865.480555555558</v>
      </c>
      <c r="AO90" s="57" t="s">
        <v>1579</v>
      </c>
      <c r="AP90" s="72" t="s">
        <v>324</v>
      </c>
      <c r="AQ90" s="72">
        <v>56</v>
      </c>
      <c r="AR90" s="7">
        <v>6671400.1588785797</v>
      </c>
    </row>
    <row r="91" spans="1:44" x14ac:dyDescent="0.2">
      <c r="A91" t="str">
        <f t="shared" si="5"/>
        <v>C2FEN04200_57</v>
      </c>
      <c r="C91">
        <v>4200</v>
      </c>
      <c r="D91">
        <v>57</v>
      </c>
      <c r="E91" t="str">
        <f>IF(MAX((_xlfn.XLOOKUP("C2FEN"&amp;C91&amp;"_output"&amp;D91&amp;"_*",L:L,O:O,0,2,-1)),(_xlfn.XLOOKUP("C2FEN"&amp;C91&amp;"_output"&amp;D91&amp;"_*",T:T,W:W,0,2,-1)),(_xlfn.XLOOKUP("C2FEN"&amp;C91&amp;"_output"&amp;D91&amp;"_*",AA:AA,AD:AD,0,2,-1)))=_xlfn.XLOOKUP("C2FEN"&amp;C91&amp;"_output"&amp;D91&amp;"_*",L:L,O:O,0,2,-1),D$170,
  IF(MAX((_xlfn.XLOOKUP("C2FEN"&amp;C91&amp;"_output"&amp;D91&amp;"_*",L:L,O:O,0,2,-1)),(_xlfn.XLOOKUP("C2FEN"&amp;C91&amp;"_output"&amp;D91&amp;"_*",T:T,W:W,0,2,-1)),(_xlfn.XLOOKUP("C2FEN"&amp;C91&amp;"_output"&amp;D91&amp;"_*",AA:AA,AD:AD,0,2,-1)))=_xlfn.XLOOKUP("C2FEN"&amp;C91&amp;"_output"&amp;D91&amp;"_*",T:T,W:W,0,2,-1),D$171,D$172))</f>
        <v>GravityX</v>
      </c>
      <c r="F91" s="7">
        <f>MAX((_xlfn.XLOOKUP("C2FEN0"&amp;C91&amp;"_output"&amp;D91&amp;"*",L:L,O:O,0,2,-1)),(_xlfn.XLOOKUP("C2FEN0"&amp;C91&amp;"_output"&amp;D91&amp;"*",T:T,W:W,0,2,-1)),(_xlfn.XLOOKUP("C2FEN0"&amp;C91&amp;"_output"&amp;D91&amp;"*",AA:AA,AD:AD,0,2,-1)))</f>
        <v>7205422.6318798298</v>
      </c>
      <c r="G91" s="63">
        <f t="shared" si="6"/>
        <v>44660.478472222225</v>
      </c>
      <c r="H91">
        <f t="shared" si="7"/>
        <v>30</v>
      </c>
      <c r="I91" s="64">
        <v>44660.478472222225</v>
      </c>
      <c r="J91" s="60">
        <v>44866</v>
      </c>
      <c r="K91">
        <f t="shared" si="8"/>
        <v>30</v>
      </c>
      <c r="L91" t="s">
        <v>1315</v>
      </c>
      <c r="M91">
        <v>4200</v>
      </c>
      <c r="N91">
        <v>57</v>
      </c>
      <c r="O91" s="7">
        <v>7205422.6318798298</v>
      </c>
    </row>
    <row r="92" spans="1:44" x14ac:dyDescent="0.2">
      <c r="A92" t="str">
        <f t="shared" si="5"/>
        <v>C2FEN04200_60</v>
      </c>
      <c r="C92">
        <v>4200</v>
      </c>
      <c r="D92">
        <v>60</v>
      </c>
      <c r="E92" t="str">
        <f>IF(MAX((_xlfn.XLOOKUP("C2FEN0"&amp;C92&amp;"_output"&amp;D92&amp;"_*",L:L,O:O,0,2,-1)),(_xlfn.XLOOKUP("C2FEN0"&amp;C92&amp;"_output"&amp;D92&amp;"_*",T:T,W:W,0,2,-1)),(_xlfn.XLOOKUP("C2FEN0"&amp;C92&amp;"_output"&amp;D92&amp;"_*",AA:AA,AD:AD,0,2,-1)))=_xlfn.XLOOKUP("C2FEN0"&amp;C92&amp;"_output"&amp;D92&amp;"_*",L:L,O:O,0,2,-1),D$170,
  IF(MAX((_xlfn.XLOOKUP("C2FEN0"&amp;C92&amp;"_output"&amp;D92&amp;"_*",L:L,O:O,0,2,-1)),(_xlfn.XLOOKUP("C2FEN0"&amp;C92&amp;"_output"&amp;D92&amp;"_*",T:T,W:W,0,2,-1)),(_xlfn.XLOOKUP("C2FEN0"&amp;C92&amp;"_output"&amp;D92&amp;"_*",AA:AA,AD:AD,0,2,-1)))=_xlfn.XLOOKUP("C2FEN0"&amp;C92&amp;"_output"&amp;D92&amp;"_*",T:T,W:W,0,2,-1),D$171,D$172))</f>
        <v>GravityX</v>
      </c>
      <c r="F92" s="7">
        <f>MAX((_xlfn.XLOOKUP("C2FEN0"&amp;C92&amp;"_output"&amp;D92&amp;"_*",L:L,O:O,0,2,-1)),(_xlfn.XLOOKUP("C2FEN0"&amp;C92&amp;"_output"&amp;D92&amp;"_*",T:T,W:W,0,2,-1)),(_xlfn.XLOOKUP("C2FEN0"&amp;C92&amp;"_output"&amp;D92&amp;"_*",AA:AA,AD:AD,0,2,-1)))</f>
        <v>6902121.3750048596</v>
      </c>
      <c r="G92" s="63">
        <f>IF(F92=_xlfn.XLOOKUP("C2FEN0"&amp;C92&amp;"_output"&amp;D92&amp;"_*",L:L,O:O,0,2,-1),_xlfn.XLOOKUP("C2FEN0"&amp;C92&amp;"_output"&amp;D92&amp;"_*",L:L,I:I,0,2,-1),IF(F92=W92,R92,IF(F92=AD92,X92,AE92)))</f>
        <v>44798.82916666667</v>
      </c>
      <c r="H92">
        <f t="shared" si="7"/>
        <v>35</v>
      </c>
      <c r="I92" s="64">
        <v>44626.805555555555</v>
      </c>
      <c r="J92" s="60">
        <v>44866</v>
      </c>
      <c r="K92">
        <f t="shared" si="8"/>
        <v>35</v>
      </c>
      <c r="L92" t="s">
        <v>1078</v>
      </c>
      <c r="M92">
        <v>4200</v>
      </c>
      <c r="N92">
        <v>60</v>
      </c>
      <c r="O92" s="7">
        <v>6899218.4797250098</v>
      </c>
      <c r="AL92" s="63">
        <v>44865.481249999997</v>
      </c>
      <c r="AO92" s="57" t="s">
        <v>1580</v>
      </c>
      <c r="AP92" s="72" t="s">
        <v>324</v>
      </c>
      <c r="AQ92" s="72">
        <v>60</v>
      </c>
      <c r="AR92" s="7">
        <v>6272039.0867857998</v>
      </c>
    </row>
    <row r="93" spans="1:44" x14ac:dyDescent="0.2">
      <c r="I93" s="63">
        <v>44635.786805555559</v>
      </c>
      <c r="J93" s="56"/>
      <c r="K93" s="56"/>
      <c r="L93" t="s">
        <v>1155</v>
      </c>
      <c r="M93">
        <v>4200</v>
      </c>
      <c r="N93">
        <v>60</v>
      </c>
      <c r="O93" s="7">
        <v>6899981.90698642</v>
      </c>
    </row>
    <row r="94" spans="1:44" x14ac:dyDescent="0.2">
      <c r="I94" s="63">
        <v>44798.82916666667</v>
      </c>
      <c r="J94" s="56"/>
      <c r="K94" s="56"/>
      <c r="L94" t="s">
        <v>1529</v>
      </c>
      <c r="M94">
        <v>4200</v>
      </c>
      <c r="N94">
        <v>60</v>
      </c>
      <c r="O94" s="7">
        <v>6902121.3750048596</v>
      </c>
    </row>
    <row r="95" spans="1:44" x14ac:dyDescent="0.2">
      <c r="A95" t="str">
        <f t="shared" ref="A95:A133" si="9">"C2FEN0"&amp;C95&amp;"_"&amp;D95</f>
        <v>C2FEN04601_105</v>
      </c>
      <c r="B95" s="7">
        <v>3562019.0228052698</v>
      </c>
      <c r="C95">
        <v>4601</v>
      </c>
      <c r="D95">
        <v>105</v>
      </c>
      <c r="E95" t="str">
        <f>IF(MAX((_xlfn.XLOOKUP("C2FEN0"&amp;C95&amp;"_output"&amp;D95&amp;"_*",L:L,O:O,0,2,-1)),(_xlfn.XLOOKUP("C2FEN0"&amp;C95&amp;"_output"&amp;D95&amp;"_*",T:T,W:W,0,2,-1)),(_xlfn.XLOOKUP("C2FEN0"&amp;C95&amp;"_output"&amp;D95&amp;"_*",AA:AA,AD:AD,0,2,-1)))=_xlfn.XLOOKUP("C2FEN0"&amp;C95&amp;"_output"&amp;D95&amp;"_*",L:L,O:O,0,2,-1),D$170,
  IF(MAX((_xlfn.XLOOKUP("C2FEN0"&amp;C95&amp;"_output"&amp;D95&amp;"_*",L:L,O:O,0,2,-1)),(_xlfn.XLOOKUP("C2FEN0"&amp;C95&amp;"_output"&amp;D95&amp;"_*",T:T,W:W,0,2,-1)),(_xlfn.XLOOKUP("C2FEN0"&amp;C95&amp;"_output"&amp;D95&amp;"_*",AA:AA,AD:AD,0,2,-1)))=_xlfn.XLOOKUP("C2FEN0"&amp;C95&amp;"_output"&amp;D95&amp;"_*",T:T,W:W,0,2,-1),D$171,D$172))</f>
        <v>GravityX</v>
      </c>
      <c r="F95" s="7">
        <f>MAX((_xlfn.XLOOKUP("C2FEN0"&amp;C95&amp;"_output"&amp;D95&amp;"_*",L:L,O:O,0,2,-1)),(_xlfn.XLOOKUP("C2FEN0"&amp;C95&amp;"_output"&amp;D95&amp;"_*",T:T,W:W,0,2,-1)),(_xlfn.XLOOKUP("C2FEN0"&amp;C95&amp;"_output"&amp;D95&amp;"_*",AA:AA,AD:AD,0,2,-1)))</f>
        <v>3566787.4772532899</v>
      </c>
      <c r="G95" s="63">
        <f>MAX((_xlfn.XLOOKUP("C2FEN0"&amp;C95&amp;"_output"&amp;D95&amp;"*",L:L,I:I,0,2,1)),(_xlfn.XLOOKUP("C2FEN0"&amp;C95&amp;"_output"&amp;D95&amp;"*",T:T,Q:Q,0,2,1)),(_xlfn.XLOOKUP("C2FEN0"&amp;C95&amp;"_output"&amp;D95&amp;"*",AA:AA,X:X,0,2,1)))</f>
        <v>44739.673611111109</v>
      </c>
      <c r="H95">
        <f>IF(E95=$D$170,K95,IF(E95=$D$171,S95,Z95))</f>
        <v>19</v>
      </c>
      <c r="I95" s="63">
        <v>44739.673611111109</v>
      </c>
      <c r="J95" s="60">
        <v>44866</v>
      </c>
      <c r="K95">
        <f>ROUNDUP(_xlfn.DAYS(J95,I95)/7,0)</f>
        <v>19</v>
      </c>
      <c r="L95" t="s">
        <v>1423</v>
      </c>
      <c r="M95">
        <v>4601</v>
      </c>
      <c r="N95">
        <v>105</v>
      </c>
      <c r="O95" s="7">
        <v>3566787.4772532899</v>
      </c>
      <c r="P95" s="98">
        <f>(O95-B95)/B95</f>
        <v>1.3386942679112048E-3</v>
      </c>
    </row>
    <row r="96" spans="1:44" x14ac:dyDescent="0.2">
      <c r="A96" t="str">
        <f t="shared" si="9"/>
        <v>C2FEN04601_122</v>
      </c>
      <c r="C96">
        <v>4601</v>
      </c>
      <c r="D96">
        <v>122</v>
      </c>
      <c r="E96" t="str">
        <f>IF(MAX((_xlfn.XLOOKUP("C2FEN0"&amp;C96&amp;"_output"&amp;D96&amp;"_*",L:L,O:O,0,2,-1)),(_xlfn.XLOOKUP("C2FEN0"&amp;C96&amp;"_output"&amp;D96&amp;"_*",T:T,W:W,0,2,-1)),(_xlfn.XLOOKUP("C2FEN0"&amp;C96&amp;"_output"&amp;D96&amp;"_*",AA:AA,AD:AD,0,2,-1)))=_xlfn.XLOOKUP("C2FEN0"&amp;C96&amp;"_output"&amp;D96&amp;"_*",L:L,O:O,0,2,-1),D$170,
  IF(MAX((_xlfn.XLOOKUP("C2FEN0"&amp;C96&amp;"_output"&amp;D96&amp;"_*",L:L,O:O,0,2,-1)),(_xlfn.XLOOKUP("C2FEN0"&amp;C96&amp;"_output"&amp;D96&amp;"_*",T:T,W:W,0,2,-1)),(_xlfn.XLOOKUP("C2FEN0"&amp;C96&amp;"_output"&amp;D96&amp;"_*",AA:AA,AD:AD,0,2,-1)))=_xlfn.XLOOKUP("C2FEN0"&amp;C96&amp;"_output"&amp;D96&amp;"_*",T:T,W:W,0,2,-1),D$171,D$172))</f>
        <v>GravityX</v>
      </c>
      <c r="F96" s="7">
        <f>MAX((_xlfn.XLOOKUP("C2FEN0"&amp;C96&amp;"_output"&amp;D96&amp;"*",L:L,O:O,0,2,-1)),(_xlfn.XLOOKUP("C2FEN0"&amp;C96&amp;"_output"&amp;D96&amp;"_*",T:T,W:W,0,2,-1)),(_xlfn.XLOOKUP("C2FEN0"&amp;C96&amp;"_output"&amp;D96&amp;"_*",AA:AA,AD:AD,0,2,-1)))</f>
        <v>1017994.50576248</v>
      </c>
      <c r="G96" s="63">
        <f>IF(F96=_xlfn.XLOOKUP("C2FEN0"&amp;C96&amp;"_output"&amp;D96&amp;"_*",L:L,O:O,0,2,-1),_xlfn.XLOOKUP("C2FEN0"&amp;C96&amp;"_output"&amp;D96&amp;"_*",L:L,I:I,0,2,-1),IF(F96=W96,R96,IF(F96=AD96,X96,AE96)))</f>
        <v>44794.431944444441</v>
      </c>
      <c r="H96">
        <f>IF(E96=$D$170,K96,IF(E96=$D$171,S96,Z96))</f>
        <v>32</v>
      </c>
      <c r="I96" s="63">
        <v>44643.304166666669</v>
      </c>
      <c r="J96" s="60">
        <v>44866</v>
      </c>
      <c r="K96">
        <f>ROUNDUP(_xlfn.DAYS(J96,I96)/7,0)</f>
        <v>32</v>
      </c>
      <c r="L96" t="s">
        <v>1194</v>
      </c>
      <c r="M96">
        <v>4200</v>
      </c>
      <c r="N96">
        <v>122</v>
      </c>
      <c r="O96" s="7">
        <v>1017641.4639829</v>
      </c>
    </row>
    <row r="97" spans="1:37" x14ac:dyDescent="0.2">
      <c r="F97" s="7"/>
      <c r="G97" s="63"/>
      <c r="I97" s="63">
        <v>44787.736805555556</v>
      </c>
      <c r="J97" s="60"/>
      <c r="L97" t="s">
        <v>1522</v>
      </c>
      <c r="M97">
        <v>4200</v>
      </c>
      <c r="N97">
        <v>122</v>
      </c>
      <c r="O97" s="7">
        <v>1017759.91501486</v>
      </c>
    </row>
    <row r="98" spans="1:37" x14ac:dyDescent="0.2">
      <c r="F98" s="7"/>
      <c r="G98" s="63"/>
      <c r="I98" s="63">
        <v>44794.431944444441</v>
      </c>
      <c r="J98" s="60"/>
      <c r="L98" t="s">
        <v>1527</v>
      </c>
      <c r="M98">
        <v>4200</v>
      </c>
      <c r="N98">
        <v>122</v>
      </c>
      <c r="O98" s="7">
        <v>1017994.50576248</v>
      </c>
    </row>
    <row r="99" spans="1:37" x14ac:dyDescent="0.2">
      <c r="A99" t="str">
        <f t="shared" si="9"/>
        <v>C2FEN04601_127</v>
      </c>
      <c r="C99">
        <v>4601</v>
      </c>
      <c r="D99">
        <v>127</v>
      </c>
      <c r="E99" t="str">
        <f>IF(MAX((_xlfn.XLOOKUP("C2FEN0"&amp;C99&amp;"_output"&amp;D99&amp;"_*",L:L,O:O,0,2,-1)),(_xlfn.XLOOKUP("C2FEN0"&amp;C99&amp;"_output"&amp;D99&amp;"_*",T:T,W:W,0,2,-1)),(_xlfn.XLOOKUP("C2FEN0"&amp;C99&amp;"_output"&amp;D99&amp;"_*",AA:AA,AD:AD,0,2,-1)))=_xlfn.XLOOKUP("C2FEN0"&amp;C99&amp;"_output"&amp;D99&amp;"_*",L:L,O:O,0,2,-1),D$170,
  IF(MAX((_xlfn.XLOOKUP("C2FEN0"&amp;C99&amp;"_output"&amp;D99&amp;"_*",L:L,O:O,0,2,-1)),(_xlfn.XLOOKUP("C2FEN0"&amp;C99&amp;"_output"&amp;D99&amp;"_*",T:T,W:W,0,2,-1)),(_xlfn.XLOOKUP("C2FEN0"&amp;C99&amp;"_output"&amp;D99&amp;"_*",AA:AA,AD:AD,0,2,-1)))=_xlfn.XLOOKUP("C2FEN0"&amp;C99&amp;"_output"&amp;D99&amp;"_*",T:T,W:W,0,2,-1),D$171,D$172))</f>
        <v>GravityX</v>
      </c>
      <c r="F99" s="7">
        <f>MAX((_xlfn.XLOOKUP("C2FEN0"&amp;C99&amp;"_output"&amp;D99&amp;"_*",L:L,O:O,0,2,-1)),(_xlfn.XLOOKUP("C2FEN0"&amp;C99&amp;"_output"&amp;D99&amp;"_*",T:T,W:W,0,2,-1)),(_xlfn.XLOOKUP("C2FEN0"&amp;C99&amp;"_output"&amp;D99&amp;"_*",AA:AA,AD:AD,0,2,-1)))</f>
        <v>1025857.22067493</v>
      </c>
      <c r="G99" s="63">
        <f>MAX((_xlfn.XLOOKUP("C2FEN0"&amp;C99&amp;"_output"&amp;D99&amp;"*",L:L,I:I,0,2,1)),(_xlfn.XLOOKUP("C2FEN0"&amp;C99&amp;"_output"&amp;D99&amp;"*",T:T,Q:Q,0,2,1)),(_xlfn.XLOOKUP("C2FEN0"&amp;C99&amp;"_output"&amp;D99&amp;"*",AA:AA,X:X,0,2,1)))</f>
        <v>44646.723611111112</v>
      </c>
      <c r="H99">
        <f>IF(E99=$D$170,K99,IF(E99=$D$171,S99,Z99))</f>
        <v>32</v>
      </c>
      <c r="I99" s="63">
        <v>44646.723611111112</v>
      </c>
      <c r="J99" s="60">
        <v>44866</v>
      </c>
      <c r="K99">
        <f>ROUNDUP(_xlfn.DAYS(J99,I99)/7,0)</f>
        <v>32</v>
      </c>
      <c r="L99" t="s">
        <v>1214</v>
      </c>
      <c r="M99">
        <v>4601</v>
      </c>
      <c r="N99">
        <v>127</v>
      </c>
      <c r="O99" s="7">
        <v>1025857.22067493</v>
      </c>
    </row>
    <row r="100" spans="1:37" x14ac:dyDescent="0.2">
      <c r="A100" t="str">
        <f t="shared" si="9"/>
        <v>C2FEN06100_9</v>
      </c>
      <c r="B100" s="7">
        <v>4767144.8076456897</v>
      </c>
      <c r="C100">
        <v>6100</v>
      </c>
      <c r="D100">
        <v>9</v>
      </c>
      <c r="E100" t="str">
        <f>IF(MAX((_xlfn.XLOOKUP("C2FEN0"&amp;C100&amp;"_output"&amp;D100&amp;"_*",L:L,O:O,0,2,-1)),(_xlfn.XLOOKUP("C2FEN0"&amp;C100&amp;"_output"&amp;D100&amp;"_*",T:T,W:W,0,2,-1)),(_xlfn.XLOOKUP("C2FEN0"&amp;C100&amp;"_output"&amp;D100&amp;"_*",AA:AA,AD:AD,0,2,-1)))=_xlfn.XLOOKUP("C2FEN0"&amp;C100&amp;"_output"&amp;D100&amp;"_*",L:L,O:O,0,2,-1),D$170,
  IF(MAX((_xlfn.XLOOKUP("C2FEN0"&amp;C100&amp;"_output"&amp;D100&amp;"_*",L:L,O:O,0,2,-1)),(_xlfn.XLOOKUP("C2FEN0"&amp;C100&amp;"_output"&amp;D100&amp;"_*",T:T,W:W,0,2,-1)),(_xlfn.XLOOKUP("C2FEN0"&amp;C100&amp;"_output"&amp;D100&amp;"_*",AA:AA,AD:AD,0,2,-1)))=_xlfn.XLOOKUP("C2FEN0"&amp;C100&amp;"_output"&amp;D100&amp;"_*",T:T,W:W,0,2,-1),D$171,D$172))</f>
        <v>GravityX</v>
      </c>
      <c r="F100" s="7">
        <f>MAX((_xlfn.XLOOKUP("C2FEN0"&amp;C100&amp;"_output"&amp;D100&amp;"_*",L:L,O:O,0,2,-1)),(_xlfn.XLOOKUP("C2FEN0"&amp;C100&amp;"_output"&amp;D100&amp;"_*",T:T,W:W,0,2,-1)),(_xlfn.XLOOKUP("C2FEN0"&amp;C100&amp;"_output"&amp;D100&amp;"_*",AA:AA,AD:AD,0,2,-1)))</f>
        <v>4768289.3929829104</v>
      </c>
      <c r="G100" s="63">
        <f>MAX((_xlfn.XLOOKUP("C2FEN0"&amp;C100&amp;"_output"&amp;D100&amp;"*",L:L,I:I,0,2,1)),(_xlfn.XLOOKUP("C2FEN0"&amp;C100&amp;"_output"&amp;D100&amp;"*",T:T,Q:Q,0,2,1)),(_xlfn.XLOOKUP("C2FEN0"&amp;C100&amp;"_output"&amp;D100&amp;"*",AA:AA,X:X,0,2,1)))</f>
        <v>44772.603472222225</v>
      </c>
      <c r="H100">
        <f>IF(E100=$D$170,K100,IF(E100=$D$171,S100,Z100))</f>
        <v>13.428571428571429</v>
      </c>
      <c r="I100" s="63">
        <v>44772.603472222225</v>
      </c>
      <c r="J100" s="60">
        <v>44866</v>
      </c>
      <c r="K100" s="75">
        <f>_xlfn.DAYS(J100,I100)/7</f>
        <v>13.428571428571429</v>
      </c>
      <c r="L100" s="57" t="s">
        <v>1440</v>
      </c>
      <c r="M100">
        <v>6100</v>
      </c>
      <c r="N100">
        <v>9</v>
      </c>
      <c r="O100" s="7">
        <v>4768289.3929829104</v>
      </c>
      <c r="P100" s="98">
        <f>(O100-B100)/B100</f>
        <v>2.400987138852948E-4</v>
      </c>
      <c r="AH100" s="57"/>
    </row>
    <row r="101" spans="1:37" x14ac:dyDescent="0.2">
      <c r="A101" t="str">
        <f t="shared" si="9"/>
        <v>C2FEN06100_13</v>
      </c>
      <c r="C101">
        <v>6100</v>
      </c>
      <c r="D101">
        <v>13</v>
      </c>
      <c r="E101" t="str">
        <f>IF(MAX((_xlfn.XLOOKUP("C2FEN0"&amp;C101&amp;"_output"&amp;D101&amp;"_*",L:L,O:O,0,2,-1)),(_xlfn.XLOOKUP("C2FEN0"&amp;C101&amp;"_output"&amp;D101&amp;"_*",T:T,W:W,0,2,-1)),(_xlfn.XLOOKUP("C2FEN0"&amp;C101&amp;"_output"&amp;D101&amp;"_*",AA:AA,AD:AD,0,2,-1)))=_xlfn.XLOOKUP("C2FEN0"&amp;C101&amp;"_output"&amp;D101&amp;"_*",L:L,O:O,0,2,-1),D$170,
  IF(MAX((_xlfn.XLOOKUP("C2FEN0"&amp;C101&amp;"_output"&amp;D101&amp;"_*",L:L,O:O,0,2,-1)),(_xlfn.XLOOKUP("C2FEN0"&amp;C101&amp;"_output"&amp;D101&amp;"_*",T:T,W:W,0,2,-1)),(_xlfn.XLOOKUP("C2FEN0"&amp;C101&amp;"_output"&amp;D101&amp;"_*",AA:AA,AD:AD,0,2,-1)))=_xlfn.XLOOKUP("C2FEN0"&amp;C101&amp;"_output"&amp;D101&amp;"_*",T:T,W:W,0,2,-1),D$171,D$172))</f>
        <v>GravityX</v>
      </c>
      <c r="F101" s="7">
        <f>MAX((_xlfn.XLOOKUP("C2FEN0"&amp;C101&amp;"_output"&amp;D101&amp;"_*",L:L,O:O,0,2,-1)),(_xlfn.XLOOKUP("C2FEN0"&amp;C101&amp;"_output"&amp;D101&amp;"_*",T:T,W:W,0,2,-1)),(_xlfn.XLOOKUP("C2FEN0"&amp;C101&amp;"_output"&amp;D101&amp;"_*",AA:AA,AD:AD,0,2,-1)))</f>
        <v>3212720.44439749</v>
      </c>
      <c r="G101" s="63">
        <f>IF(F101=_xlfn.XLOOKUP("C2FEN0"&amp;C101&amp;"_output"&amp;D101&amp;"_*",L:L,O:O,0,2,-1),_xlfn.XLOOKUP("C2FEN0"&amp;C101&amp;"_output"&amp;D101&amp;"_*",L:L,I:I,0,2,-1),IF(F101=W101,R101,IF(F101=AD101,X101,AE101)))</f>
        <v>44647.798611111109</v>
      </c>
      <c r="H101">
        <f>IF(E101=$D$170,K101,IF(E101=$D$171,S101,Z101))</f>
        <v>33</v>
      </c>
      <c r="I101" s="63">
        <v>44635.713888888888</v>
      </c>
      <c r="J101" s="60">
        <v>44866</v>
      </c>
      <c r="K101">
        <f>ROUNDUP(_xlfn.DAYS(J101,I101)/7,0)</f>
        <v>33</v>
      </c>
      <c r="L101" t="s">
        <v>1156</v>
      </c>
      <c r="M101">
        <v>6100</v>
      </c>
      <c r="N101">
        <v>13</v>
      </c>
      <c r="O101" s="7">
        <v>3212715.5954287802</v>
      </c>
    </row>
    <row r="102" spans="1:37" x14ac:dyDescent="0.2">
      <c r="F102" s="7"/>
      <c r="G102" s="7"/>
      <c r="H102" s="7"/>
      <c r="I102" s="63">
        <v>44647.798611111109</v>
      </c>
      <c r="J102" s="63"/>
      <c r="K102" s="63"/>
      <c r="L102" t="s">
        <v>1215</v>
      </c>
      <c r="M102">
        <v>6100</v>
      </c>
      <c r="N102">
        <v>13</v>
      </c>
      <c r="O102" s="7">
        <v>3212720.44439749</v>
      </c>
    </row>
    <row r="103" spans="1:37" x14ac:dyDescent="0.2">
      <c r="A103" t="str">
        <f t="shared" si="9"/>
        <v>C2FEN06100_21</v>
      </c>
      <c r="B103" s="7">
        <v>4779536.61751216</v>
      </c>
      <c r="C103">
        <v>6100</v>
      </c>
      <c r="D103">
        <v>21</v>
      </c>
      <c r="E103" t="str">
        <f>IF(MAX((_xlfn.XLOOKUP("C2FEN0"&amp;C103&amp;"_output"&amp;D103&amp;"_*",L:L,O:O,0,2,-1)),(_xlfn.XLOOKUP("C2FEN0"&amp;C103&amp;"_output"&amp;D103&amp;"_*",T:T,W:W,0,2,-1)),(_xlfn.XLOOKUP("C2FEN0"&amp;C103&amp;"_output"&amp;D103&amp;"_*",AA:AA,AD:AD,0,2,-1)))=_xlfn.XLOOKUP("C2FEN0"&amp;C103&amp;"_output"&amp;D103&amp;"_*",L:L,O:O,0,2,-1),D$170,
  IF(MAX((_xlfn.XLOOKUP("C2FEN0"&amp;C103&amp;"_output"&amp;D103&amp;"_*",L:L,O:O,0,2,-1)),(_xlfn.XLOOKUP("C2FEN0"&amp;C103&amp;"_output"&amp;D103&amp;"_*",T:T,W:W,0,2,-1)),(_xlfn.XLOOKUP("C2FEN0"&amp;C103&amp;"_output"&amp;D103&amp;"_*",AA:AA,AD:AD,0,2,-1)))=_xlfn.XLOOKUP("C2FEN0"&amp;C103&amp;"_output"&amp;D103&amp;"_*",T:T,W:W,0,2,-1),D$171,D$172))</f>
        <v>GravityX</v>
      </c>
      <c r="F103" s="7">
        <f>MAX((_xlfn.XLOOKUP("C2FEN0"&amp;C103&amp;"_output"&amp;D103&amp;"_*",L:L,O:O,0,2,-1)),(_xlfn.XLOOKUP("C2FEN0"&amp;C103&amp;"_output"&amp;D103&amp;"_*",T:T,W:W,0,2,-1)),(_xlfn.XLOOKUP("C2FEN0"&amp;C103&amp;"_output"&amp;D103&amp;"_*",AA:AA,AD:AD,0,2,-1)))</f>
        <v>4780555.0269144801</v>
      </c>
      <c r="G103" s="63">
        <f>MAX((_xlfn.XLOOKUP("C2FEN0"&amp;C103&amp;"_output"&amp;D103&amp;"*",L:L,I:I,0,2,1)),(_xlfn.XLOOKUP("C2FEN0"&amp;C103&amp;"_output"&amp;D103&amp;"*",T:T,Q:Q,0,2,1)),(_xlfn.XLOOKUP("C2FEN0"&amp;C103&amp;"_output"&amp;D103&amp;"*",AA:AA,X:X,0,2,1)))</f>
        <v>44739.920138888891</v>
      </c>
      <c r="H103">
        <f>IF(E103=$D$170,K103,IF(E103=$D$171,S103,Z103))</f>
        <v>19</v>
      </c>
      <c r="I103" s="63">
        <v>44739.920138888891</v>
      </c>
      <c r="J103" s="60">
        <v>44866</v>
      </c>
      <c r="K103">
        <f>ROUNDUP(_xlfn.DAYS(J103,I103)/7,0)</f>
        <v>19</v>
      </c>
      <c r="L103" t="s">
        <v>1425</v>
      </c>
      <c r="M103">
        <v>6100</v>
      </c>
      <c r="N103">
        <v>21</v>
      </c>
      <c r="O103" s="7">
        <v>4780555.0269144801</v>
      </c>
      <c r="P103" s="98">
        <f>(O103-B103)/B103</f>
        <v>2.1307701641801898E-4</v>
      </c>
    </row>
    <row r="104" spans="1:37" x14ac:dyDescent="0.2">
      <c r="A104" t="str">
        <f t="shared" si="9"/>
        <v>C2FEN06100_26</v>
      </c>
      <c r="B104" s="7">
        <v>4799315.6475521801</v>
      </c>
      <c r="C104">
        <v>6100</v>
      </c>
      <c r="D104">
        <v>26</v>
      </c>
      <c r="E104" t="str">
        <f>IF(F104=O104,D$170,IF(F104=W104,D$171,IF(F104=AD104,D$172,D$173)))</f>
        <v>GOT-BSI-OPF</v>
      </c>
      <c r="F104" s="7">
        <f>MAX((_xlfn.XLOOKUP("C2FEN0"&amp;C104&amp;"_output"&amp;D104&amp;"_*",L:L,O:O,0,2,-1)),(_xlfn.XLOOKUP("C2FEN0"&amp;C104&amp;"_output"&amp;D104&amp;"_*",T:T,W:W,0,2,-1)),(_xlfn.XLOOKUP("C2FEN0"&amp;C104&amp;"_output"&amp;D104&amp;"_*",AA:AA,AD:AD,0,2,-1)),(_xlfn.XLOOKUP("C2FEN0"&amp;C104&amp;"_output"&amp;D104&amp;"_*",AH:AH,AK:AK,0,2,-1)))</f>
        <v>4800405.7006553002</v>
      </c>
      <c r="G104" s="63">
        <f>IF(E104=$D$170,I104,IF(E104=$D$173,AE104,X104))</f>
        <v>44860.302083333336</v>
      </c>
      <c r="H104">
        <f>IF(E104=$D$170,K104,IF(E104=$D$173,AG104,Z104))</f>
        <v>1</v>
      </c>
      <c r="I104" s="63">
        <v>44740.296527777777</v>
      </c>
      <c r="J104" s="60">
        <v>44866</v>
      </c>
      <c r="K104">
        <f>ROUNDUP(_xlfn.DAYS(J104,I104)/7,0)</f>
        <v>18</v>
      </c>
      <c r="L104" t="s">
        <v>1426</v>
      </c>
      <c r="M104">
        <v>6100</v>
      </c>
      <c r="N104">
        <v>26</v>
      </c>
      <c r="O104" s="7">
        <v>4800399.5626069698</v>
      </c>
      <c r="P104" s="98">
        <f>(O104-B104)/B104</f>
        <v>2.258478363144502E-4</v>
      </c>
      <c r="AE104" s="18">
        <v>44860.302083333336</v>
      </c>
      <c r="AF104" s="60">
        <v>44866</v>
      </c>
      <c r="AG104">
        <f>ROUNDUP(_xlfn.DAYS(AF104,AE104)/7,0)</f>
        <v>1</v>
      </c>
      <c r="AH104" t="s">
        <v>1555</v>
      </c>
      <c r="AI104">
        <v>6100</v>
      </c>
      <c r="AJ104">
        <v>26</v>
      </c>
      <c r="AK104" s="7">
        <v>4800405.7006553002</v>
      </c>
    </row>
    <row r="105" spans="1:37" x14ac:dyDescent="0.2">
      <c r="A105" t="str">
        <f t="shared" si="9"/>
        <v>C2FEN06100_49</v>
      </c>
      <c r="B105" s="7">
        <v>4616370.56853313</v>
      </c>
      <c r="C105">
        <v>6100</v>
      </c>
      <c r="D105">
        <v>49</v>
      </c>
      <c r="E105" t="str">
        <f>IF(MAX((_xlfn.XLOOKUP("C2FEN0"&amp;C105&amp;"_output"&amp;D105&amp;"_*",L:L,O:O,0,2,-1)),(_xlfn.XLOOKUP("C2FEN0"&amp;C105&amp;"_output"&amp;D105&amp;"_*",T:T,W:W,0,2,-1)),(_xlfn.XLOOKUP("C2FEN0"&amp;C105&amp;"_output"&amp;D105&amp;"_*",AA:AA,AD:AD,0,2,-1)))=_xlfn.XLOOKUP("C2FEN0"&amp;C105&amp;"_output"&amp;D105&amp;"_*",L:L,O:O,0,2,-1),D$170,
  IF(MAX((_xlfn.XLOOKUP("C2FEN0"&amp;C105&amp;"_output"&amp;D105&amp;"_*",L:L,O:O,0,2,-1)),(_xlfn.XLOOKUP("C2FEN0"&amp;C105&amp;"_output"&amp;D105&amp;"_*",T:T,W:W,0,2,-1)),(_xlfn.XLOOKUP("C2FEN0"&amp;C105&amp;"_output"&amp;D105&amp;"_*",AA:AA,AD:AD,0,2,-1)))=_xlfn.XLOOKUP("C2FEN0"&amp;C105&amp;"_output"&amp;D105&amp;"_*",T:T,W:W,0,2,-1),D$171,D$172))</f>
        <v>GravityX</v>
      </c>
      <c r="F105" s="7">
        <f>MAX((_xlfn.XLOOKUP("C2FEN0"&amp;C105&amp;"_output"&amp;D105&amp;"_*",L:L,O:O,0,2,-1)),(_xlfn.XLOOKUP("C2FEN0"&amp;C105&amp;"_output"&amp;D105&amp;"_*",T:T,W:W,0,2,-1)),(_xlfn.XLOOKUP("C2FEN0"&amp;C105&amp;"_output"&amp;D105&amp;"_*",AA:AA,AD:AD,0,2,-1)))</f>
        <v>4617727.57155653</v>
      </c>
      <c r="G105" s="63">
        <f>MAX((_xlfn.XLOOKUP("C2FEN0"&amp;C105&amp;"_output"&amp;D105&amp;"*",L:L,I:I,0,2,1)),(_xlfn.XLOOKUP("C2FEN0"&amp;C105&amp;"_output"&amp;D105&amp;"*",T:T,Q:Q,0,2,1)),(_xlfn.XLOOKUP("C2FEN0"&amp;C105&amp;"_output"&amp;D105&amp;"*",AA:AA,X:X,0,2,1)))</f>
        <v>44740.411805555559</v>
      </c>
      <c r="H105">
        <f>IF(E105=$D$170,K105,IF(E105=$D$171,S105,Z105))</f>
        <v>18</v>
      </c>
      <c r="I105" s="63">
        <v>44740.411805555559</v>
      </c>
      <c r="J105" s="60">
        <v>44866</v>
      </c>
      <c r="K105">
        <f>ROUNDUP(_xlfn.DAYS(J105,I105)/7,0)</f>
        <v>18</v>
      </c>
      <c r="L105" t="s">
        <v>1430</v>
      </c>
      <c r="M105">
        <v>6100</v>
      </c>
      <c r="N105">
        <v>49</v>
      </c>
      <c r="O105" s="7">
        <v>4617727.57155653</v>
      </c>
      <c r="P105" s="98">
        <f>(O105-B105)/B105</f>
        <v>2.9395452623535041E-4</v>
      </c>
    </row>
    <row r="106" spans="1:37" x14ac:dyDescent="0.2">
      <c r="A106" t="str">
        <f t="shared" si="9"/>
        <v>C2FEN07000_10</v>
      </c>
      <c r="C106">
        <v>7000</v>
      </c>
      <c r="D106">
        <v>10</v>
      </c>
      <c r="E106" t="str">
        <f>IF(MAX((_xlfn.XLOOKUP("C2FEN0"&amp;C106&amp;"_output"&amp;D106&amp;"_*",L:L,O:O,0,2,-1)),(_xlfn.XLOOKUP("C2FEN0"&amp;C106&amp;"_output"&amp;D106&amp;"_*",T:T,W:W,0,2,-1)),(_xlfn.XLOOKUP("C2FEN0"&amp;C106&amp;"_output"&amp;D106&amp;"_*",AA:AA,AD:AD,0,2,-1)))=_xlfn.XLOOKUP("C2FEN0"&amp;C106&amp;"_output"&amp;D106&amp;"_*",L:L,O:O,0,2,-1),D$170,
  IF(MAX((_xlfn.XLOOKUP("C2FEN0"&amp;C106&amp;"_output"&amp;D106&amp;"_*",L:L,O:O,0,2,-1)),(_xlfn.XLOOKUP("C2FEN0"&amp;C106&amp;"_output"&amp;D106&amp;"_*",T:T,W:W,0,2,-1)),(_xlfn.XLOOKUP("C2FEN0"&amp;C106&amp;"_output"&amp;D106&amp;"_*",AA:AA,AD:AD,0,2,-1)))=_xlfn.XLOOKUP("C2FEN0"&amp;C106&amp;"_output"&amp;D106&amp;"_*",T:T,W:W,0,2,-1),D$171,D$172))</f>
        <v>GravityX</v>
      </c>
      <c r="F106" s="7">
        <f>MAX((_xlfn.XLOOKUP("C2FEN0"&amp;C106&amp;"_output"&amp;D106&amp;"_*",L:L,O:O,0,2,-1)),(_xlfn.XLOOKUP("C2FEN0"&amp;C106&amp;"_output"&amp;D106&amp;"_*",T:T,W:W,0,2,-1)),(_xlfn.XLOOKUP("C2FEN0"&amp;C106&amp;"_output"&amp;D106&amp;"_*",AA:AA,AD:AD,0,2,-1)))</f>
        <v>8156682.7464534696</v>
      </c>
      <c r="G106" s="63">
        <f>MAX((_xlfn.XLOOKUP("C2FEN0"&amp;C106&amp;"_output"&amp;D106&amp;"*",L:L,I:I,0,2,1)),(_xlfn.XLOOKUP("C2FEN0"&amp;C106&amp;"_output"&amp;D106&amp;"*",T:T,Q:Q,0,2,1)),(_xlfn.XLOOKUP("C2FEN0"&amp;C106&amp;"_output"&amp;D106&amp;"*",AA:AA,X:X,0,2,1)))</f>
        <v>44647.916666666664</v>
      </c>
      <c r="H106">
        <f>IF(E106=$D$170,K106,IF(E106=$D$171,S106,Z106))</f>
        <v>32</v>
      </c>
      <c r="I106" s="63">
        <v>44647.916666666664</v>
      </c>
      <c r="J106" s="60">
        <v>44866</v>
      </c>
      <c r="K106">
        <f>ROUNDUP(_xlfn.DAYS(J106,I106)/7,0)</f>
        <v>32</v>
      </c>
      <c r="L106" t="s">
        <v>1216</v>
      </c>
      <c r="M106">
        <v>7000</v>
      </c>
      <c r="N106">
        <v>10</v>
      </c>
      <c r="O106" s="7">
        <v>8156682.2582601802</v>
      </c>
    </row>
    <row r="107" spans="1:37" x14ac:dyDescent="0.2">
      <c r="F107" s="7"/>
      <c r="G107" s="7"/>
      <c r="H107" s="7"/>
      <c r="I107" s="63">
        <v>44649.336805555555</v>
      </c>
      <c r="J107" s="63"/>
      <c r="K107" s="63"/>
      <c r="L107" t="s">
        <v>1261</v>
      </c>
      <c r="M107">
        <v>7000</v>
      </c>
      <c r="N107">
        <v>10</v>
      </c>
      <c r="O107" s="7">
        <v>8156682.7464534696</v>
      </c>
    </row>
    <row r="108" spans="1:37" x14ac:dyDescent="0.2">
      <c r="A108" t="str">
        <f t="shared" si="9"/>
        <v>C2FEN07000_11</v>
      </c>
      <c r="C108">
        <v>7000</v>
      </c>
      <c r="D108">
        <v>11</v>
      </c>
      <c r="E108" t="str">
        <f>IF(MAX((_xlfn.XLOOKUP("C2FEN0"&amp;C108&amp;"_output"&amp;D108&amp;"_*",L:L,O:O,0,2,-1)),(_xlfn.XLOOKUP("C2FEN0"&amp;C108&amp;"_output"&amp;D108&amp;"_*",T:T,W:W,0,2,-1)),(_xlfn.XLOOKUP("C2FEN0"&amp;C108&amp;"_output"&amp;D108&amp;"_*",AA:AA,AD:AD,0,2,-1)))=_xlfn.XLOOKUP("C2FEN0"&amp;C108&amp;"_output"&amp;D108&amp;"_*",L:L,O:O,0,2,-1),D$170,
  IF(MAX((_xlfn.XLOOKUP("C2FEN0"&amp;C108&amp;"_output"&amp;D108&amp;"_*",L:L,O:O,0,2,-1)),(_xlfn.XLOOKUP("C2FEN0"&amp;C108&amp;"_output"&amp;D108&amp;"_*",T:T,W:W,0,2,-1)),(_xlfn.XLOOKUP("C2FEN0"&amp;C108&amp;"_output"&amp;D108&amp;"_*",AA:AA,AD:AD,0,2,-1)))=_xlfn.XLOOKUP("C2FEN0"&amp;C108&amp;"_output"&amp;D108&amp;"_*",T:T,W:W,0,2,-1),D$171,D$172))</f>
        <v>GravityX</v>
      </c>
      <c r="F108" s="7">
        <f>MAX((_xlfn.XLOOKUP("C2FEN0"&amp;C108&amp;"_output"&amp;D108&amp;"_*",L:L,O:O,0,2,-1)),(_xlfn.XLOOKUP("C2FEN0"&amp;C108&amp;"_output"&amp;D108&amp;"_*",T:T,W:W,0,2,-1)),(_xlfn.XLOOKUP("C2FEN0"&amp;C108&amp;"_output"&amp;D108&amp;"_*",AA:AA,AD:AD,0,2,-1)))</f>
        <v>10041875.1523847</v>
      </c>
      <c r="G108" s="63">
        <f t="shared" ref="G108:G113" si="10">MAX((_xlfn.XLOOKUP("C2FEN0"&amp;C108&amp;"_output"&amp;D108&amp;"*",L:L,I:I,0,2,1)),(_xlfn.XLOOKUP("C2FEN0"&amp;C108&amp;"_output"&amp;D108&amp;"*",T:T,Q:Q,0,2,1)),(_xlfn.XLOOKUP("C2FEN0"&amp;C108&amp;"_output"&amp;D108&amp;"*",AA:AA,X:X,0,2,1)))</f>
        <v>44649.37222222222</v>
      </c>
      <c r="H108">
        <f t="shared" ref="H108:H114" si="11">IF(E108=$D$170,K108,IF(E108=$D$171,S108,Z108))</f>
        <v>31</v>
      </c>
      <c r="I108" s="63">
        <v>44649.37222222222</v>
      </c>
      <c r="J108" s="60">
        <v>44866</v>
      </c>
      <c r="K108">
        <f>ROUNDUP(_xlfn.DAYS(J108,I108)/7,0)</f>
        <v>31</v>
      </c>
      <c r="L108" t="s">
        <v>1256</v>
      </c>
      <c r="M108">
        <v>7000</v>
      </c>
      <c r="N108">
        <v>11</v>
      </c>
      <c r="O108" s="7">
        <v>10041875.1523847</v>
      </c>
    </row>
    <row r="109" spans="1:37" x14ac:dyDescent="0.2">
      <c r="A109" t="str">
        <f t="shared" si="9"/>
        <v>C2FEN07000_13</v>
      </c>
      <c r="C109">
        <v>7000</v>
      </c>
      <c r="D109">
        <v>13</v>
      </c>
      <c r="E109" t="str">
        <f>IF(MAX((_xlfn.XLOOKUP("C2FEN0"&amp;C109&amp;"_output"&amp;D109&amp;"_*",L:L,O:O,0,2,-1)),(_xlfn.XLOOKUP("C2FEN0"&amp;C109&amp;"_output"&amp;D109&amp;"_*",T:T,W:W,0,2,-1)),(_xlfn.XLOOKUP("C2FEN0"&amp;C109&amp;"_output"&amp;D109&amp;"_*",AA:AA,AD:AD,0,2,-1)))=_xlfn.XLOOKUP("C2FEN0"&amp;C109&amp;"_output"&amp;D109&amp;"_*",L:L,O:O,0,2,-1),D$170,
  IF(MAX((_xlfn.XLOOKUP("C2FEN0"&amp;C109&amp;"_output"&amp;D109&amp;"_*",L:L,O:O,0,2,-1)),(_xlfn.XLOOKUP("C2FEN0"&amp;C109&amp;"_output"&amp;D109&amp;"_*",T:T,W:W,0,2,-1)),(_xlfn.XLOOKUP("C2FEN0"&amp;C109&amp;"_output"&amp;D109&amp;"_*",AA:AA,AD:AD,0,2,-1)))=_xlfn.XLOOKUP("C2FEN0"&amp;C109&amp;"_output"&amp;D109&amp;"_*",T:T,W:W,0,2,-1),D$171,D$172))</f>
        <v>GravityX</v>
      </c>
      <c r="F109" s="7">
        <f>MAX((_xlfn.XLOOKUP("C2FEN0"&amp;C109&amp;"_output"&amp;D109&amp;"_*",L:L,O:O,0,2,-1)),(_xlfn.XLOOKUP("C2FEN0"&amp;C109&amp;"_output"&amp;D109&amp;"_*",T:T,W:W,0,2,-1)),(_xlfn.XLOOKUP("C2FEN0"&amp;C109&amp;"_output"&amp;D109&amp;"_*",AA:AA,AD:AD,0,2,-1)))</f>
        <v>10319956.5842332</v>
      </c>
      <c r="G109" s="63">
        <f t="shared" si="10"/>
        <v>44649.37222222222</v>
      </c>
      <c r="H109">
        <f t="shared" si="11"/>
        <v>31</v>
      </c>
      <c r="I109" s="63">
        <v>44649.37222222222</v>
      </c>
      <c r="J109" s="60">
        <v>44866</v>
      </c>
      <c r="K109">
        <f>ROUNDUP(_xlfn.DAYS(J109,I109)/7,0)</f>
        <v>31</v>
      </c>
      <c r="L109" t="s">
        <v>1257</v>
      </c>
      <c r="M109">
        <v>7000</v>
      </c>
      <c r="N109">
        <v>13</v>
      </c>
      <c r="O109" s="7">
        <v>10319956.5842332</v>
      </c>
    </row>
    <row r="110" spans="1:37" x14ac:dyDescent="0.2">
      <c r="A110" t="str">
        <f t="shared" si="9"/>
        <v>C2FEN07000_16</v>
      </c>
      <c r="C110">
        <v>7000</v>
      </c>
      <c r="D110">
        <v>16</v>
      </c>
      <c r="E110" t="str">
        <f>IF(MAX((_xlfn.XLOOKUP("C2FEN0"&amp;C110&amp;"_output"&amp;D110&amp;"_*",L:L,O:O,0,2,-1)),(_xlfn.XLOOKUP("C2FEN0"&amp;C110&amp;"_output"&amp;D110&amp;"_*",T:T,W:W,0,2,-1)),(_xlfn.XLOOKUP("C2FEN0"&amp;C110&amp;"_output"&amp;D110&amp;"_*",AA:AA,AD:AD,0,2,-1)))=_xlfn.XLOOKUP("C2FEN0"&amp;C110&amp;"_output"&amp;D110&amp;"_*",L:L,O:O,0,2,-1),D$170,
  IF(MAX((_xlfn.XLOOKUP("C2FEN0"&amp;C110&amp;"_output"&amp;D110&amp;"_*",L:L,O:O,0,2,-1)),(_xlfn.XLOOKUP("C2FEN0"&amp;C110&amp;"_output"&amp;D110&amp;"_*",T:T,W:W,0,2,-1)),(_xlfn.XLOOKUP("C2FEN0"&amp;C110&amp;"_output"&amp;D110&amp;"_*",AA:AA,AD:AD,0,2,-1)))=_xlfn.XLOOKUP("C2FEN0"&amp;C110&amp;"_output"&amp;D110&amp;"_*",T:T,W:W,0,2,-1),D$171,D$172))</f>
        <v>GravityX</v>
      </c>
      <c r="F110" s="7">
        <f>MAX((_xlfn.XLOOKUP("C2FEN0"&amp;C110&amp;"_output"&amp;D110&amp;"*",L:L,O:O,0,2,-1)),(_xlfn.XLOOKUP("C2FEN0"&amp;C110&amp;"_output"&amp;D110&amp;"*",T:T,W:W,0,2,-1)),(_xlfn.XLOOKUP("C2FEN0"&amp;C110&amp;"_output"&amp;D110&amp;"*",AA:AA,AD:AD,0,2,-1)))</f>
        <v>10239201.233561801</v>
      </c>
      <c r="G110" s="63">
        <f t="shared" si="10"/>
        <v>44649.37222222222</v>
      </c>
      <c r="H110">
        <f t="shared" si="11"/>
        <v>31</v>
      </c>
      <c r="I110" s="63">
        <v>44649.37222222222</v>
      </c>
      <c r="J110" s="60">
        <v>44866</v>
      </c>
      <c r="K110">
        <f>ROUNDUP(_xlfn.DAYS(J110,I110)/7,0)</f>
        <v>31</v>
      </c>
      <c r="L110" t="s">
        <v>1258</v>
      </c>
      <c r="M110">
        <v>7000</v>
      </c>
      <c r="N110">
        <v>16</v>
      </c>
      <c r="O110" s="7">
        <v>10239201.233561801</v>
      </c>
    </row>
    <row r="111" spans="1:37" x14ac:dyDescent="0.2">
      <c r="A111" t="str">
        <f t="shared" si="9"/>
        <v>C2FEN07000_22</v>
      </c>
      <c r="C111">
        <v>7000</v>
      </c>
      <c r="D111">
        <v>22</v>
      </c>
      <c r="E111" t="str">
        <f>IF(MAX((_xlfn.XLOOKUP("C2FEN0"&amp;C111&amp;"_output"&amp;D111&amp;"_*",L:L,O:O,0,2,-1)),(_xlfn.XLOOKUP("C2FEN0"&amp;C111&amp;"_output"&amp;D111&amp;"_*",T:T,W:W,0,2,-1)),(_xlfn.XLOOKUP("C2FEN0"&amp;C111&amp;"_output"&amp;D111&amp;"_*",AA:AA,AD:AD,0,2,-1)))=_xlfn.XLOOKUP("C2FEN0"&amp;C111&amp;"_output"&amp;D111&amp;"_*",L:L,O:O,0,2,-1),D$170,
  IF(MAX((_xlfn.XLOOKUP("C2FEN0"&amp;C111&amp;"_output"&amp;D111&amp;"_*",L:L,O:O,0,2,-1)),(_xlfn.XLOOKUP("C2FEN0"&amp;C111&amp;"_output"&amp;D111&amp;"_*",T:T,W:W,0,2,-1)),(_xlfn.XLOOKUP("C2FEN0"&amp;C111&amp;"_output"&amp;D111&amp;"_*",AA:AA,AD:AD,0,2,-1)))=_xlfn.XLOOKUP("C2FEN0"&amp;C111&amp;"_output"&amp;D111&amp;"_*",T:T,W:W,0,2,-1),D$171,D$172))</f>
        <v>GravityX</v>
      </c>
      <c r="F111" s="7">
        <f>MAX((_xlfn.XLOOKUP("C2FEN0"&amp;C111&amp;"_output"&amp;D111&amp;"*",L:L,O:O,0,2,-1)),(_xlfn.XLOOKUP("C2FEN0"&amp;C111&amp;"_output"&amp;D111&amp;"*",T:T,W:W,0,2,-1)),(_xlfn.XLOOKUP("C2FEN0"&amp;C111&amp;"_output"&amp;D111&amp;"*",AA:AA,AD:AD,0,2,-1)))</f>
        <v>8290484.4361380097</v>
      </c>
      <c r="G111" s="63">
        <f t="shared" si="10"/>
        <v>44706.943055555559</v>
      </c>
      <c r="H111" s="7">
        <f t="shared" si="11"/>
        <v>23</v>
      </c>
      <c r="I111" s="87">
        <v>44706.943055555559</v>
      </c>
      <c r="J111" s="60">
        <v>44866</v>
      </c>
      <c r="K111">
        <f>ROUNDUP(_xlfn.DAYS(J111,I111)/7,0)</f>
        <v>23</v>
      </c>
      <c r="L111" t="s">
        <v>1393</v>
      </c>
      <c r="M111">
        <v>7000</v>
      </c>
      <c r="N111">
        <v>22</v>
      </c>
      <c r="O111" s="7">
        <v>8290484.4361380097</v>
      </c>
    </row>
    <row r="112" spans="1:37" x14ac:dyDescent="0.2">
      <c r="A112" t="str">
        <f t="shared" si="9"/>
        <v>C2FEN07000_23</v>
      </c>
      <c r="C112">
        <v>7000</v>
      </c>
      <c r="D112">
        <v>23</v>
      </c>
      <c r="E112" t="str">
        <f>_xlfn.SINGLE(IF(MAX((_xlfn.XLOOKUP("C2FEN0"&amp;C112&amp;"_output"&amp;D112&amp;"_*",L:L,O:O,0,2,-1)),(_xlfn.XLOOKUP("C2FEN0"&amp;C112&amp;"_output"&amp;D112&amp;"_*",T:T,W:W,0,2,-1)),(_xlfn.XLOOKUP("C2FEN0"&amp;C112&amp;"_output"&amp;D112&amp;"_*",AA:AA,AD:AD,0,2,-1)))=_xlfn.XLOOKUP("C2FEN0"&amp;C112&amp;"_output"&amp;D112&amp;"_*",L:L,O:O,0,2,-1),D$170,
  IF(MAX((_xlfn.XLOOKUP("C2FEN0"&amp;C112&amp;"_output"&amp;D112&amp;"_*",L:L,O:O,0,2,-1)),(_xlfn.XLOOKUP("C2FEN0"&amp;C112&amp;"_output"&amp;D112&amp;"_*",T:T,W:W,0,2,-1)),(_xlfn.XLOOKUP("C2FEN0"&amp;C112&amp;"_output"&amp;D112&amp;"_*",AA:AA,AD:AD,0,2,-1)))=_xlfn.XLOOKUP("C2FEN0"&amp;C112&amp;"_output"&amp;D112&amp;"_*",T:T,W:W,0,2,-1),D$171,D$172)))</f>
        <v>GravityX</v>
      </c>
      <c r="F112" s="7">
        <f>MAX((_xlfn.XLOOKUP("C2FEN0"&amp;C112&amp;"_output"&amp;D112&amp;"_*",L:L,O:O,0,2,-1)),(_xlfn.XLOOKUP("C2FEN0"&amp;C112&amp;"_output"&amp;D112&amp;"_*",T:T,W:W,0,2,-1)),(_xlfn.XLOOKUP("C2FEN0"&amp;C112&amp;"_output"&amp;D112&amp;"_*",AA:AA,AD:AD,0,2,-1)))</f>
        <v>10200606.0519212</v>
      </c>
      <c r="G112" s="63">
        <f t="shared" si="10"/>
        <v>44649.372916666667</v>
      </c>
      <c r="H112">
        <f t="shared" si="11"/>
        <v>31</v>
      </c>
      <c r="I112" s="63">
        <v>44649.372916666667</v>
      </c>
      <c r="J112" s="60">
        <v>44866</v>
      </c>
      <c r="K112">
        <f>ROUNDUP(_xlfn.DAYS(J112,I112)/7,0)</f>
        <v>31</v>
      </c>
      <c r="L112" t="s">
        <v>1259</v>
      </c>
      <c r="M112">
        <v>7000</v>
      </c>
      <c r="N112">
        <v>23</v>
      </c>
      <c r="O112" s="7">
        <v>10200606.0519212</v>
      </c>
    </row>
    <row r="113" spans="1:15" x14ac:dyDescent="0.2">
      <c r="A113" t="str">
        <f t="shared" si="9"/>
        <v>C2FEN07000_41</v>
      </c>
      <c r="C113">
        <v>7000</v>
      </c>
      <c r="D113">
        <v>41</v>
      </c>
      <c r="E113" t="str">
        <f>_xlfn.SINGLE(IF(MAX((_xlfn.XLOOKUP("C2FEN0"&amp;C113&amp;"_output"&amp;D113&amp;"_*",L:L,O:O,0,2,-1)),(_xlfn.XLOOKUP("C2FEN0"&amp;C113&amp;"_output"&amp;D113&amp;"_*",T:T,W:W,0,2,-1)),(_xlfn.XLOOKUP("C2FEN0"&amp;C113&amp;"_output"&amp;D113&amp;"_*",AA:AA,AD:AD,0,2,-1)))=_xlfn.XLOOKUP("C2FEN0"&amp;C113&amp;"_output"&amp;D113&amp;"_*",L:L,O:O,0,2,-1),D$170,
  IF(MAX((_xlfn.XLOOKUP("C2FEN0"&amp;C113&amp;"_output"&amp;D113&amp;"_*",L:L,O:O,0,2,-1)),(_xlfn.XLOOKUP("C2FEN0"&amp;C113&amp;"_output"&amp;D113&amp;"_*",T:T,W:W,0,2,-1)),(_xlfn.XLOOKUP("C2FEN0"&amp;C113&amp;"_output"&amp;D113&amp;"_*",AA:AA,AD:AD,0,2,-1)))=_xlfn.XLOOKUP("C2FEN0"&amp;C113&amp;"_output"&amp;D113&amp;"_*",T:T,W:W,0,2,-1),D$171,D$172)))</f>
        <v>GravityX</v>
      </c>
      <c r="F113" s="7">
        <f>MAX((_xlfn.XLOOKUP("C2FEN0"&amp;C113&amp;"_output"&amp;D113&amp;"_*",L:L,O:O,0,2,-1)),(_xlfn.XLOOKUP("C2FEN0"&amp;C113&amp;"_output"&amp;D113&amp;"_*",T:T,W:W,0,2,-1)),(_xlfn.XLOOKUP("C2FEN0"&amp;C113&amp;"_output"&amp;D113&amp;"_*",AA:AA,AD:AD,0,2,-1)))</f>
        <v>10221070.397953101</v>
      </c>
      <c r="G113" s="63">
        <f t="shared" si="10"/>
        <v>44649.372916666667</v>
      </c>
      <c r="H113">
        <f t="shared" si="11"/>
        <v>31</v>
      </c>
      <c r="I113" s="63">
        <v>44649.372916666667</v>
      </c>
      <c r="J113" s="60">
        <v>44866</v>
      </c>
      <c r="K113">
        <f>ROUNDUP(_xlfn.DAYS(J113,I113)/7,0)</f>
        <v>31</v>
      </c>
      <c r="L113" t="s">
        <v>1260</v>
      </c>
      <c r="M113">
        <v>7000</v>
      </c>
      <c r="N113">
        <v>41</v>
      </c>
      <c r="O113" s="7">
        <v>10221070.397953101</v>
      </c>
    </row>
    <row r="114" spans="1:15" x14ac:dyDescent="0.2">
      <c r="A114" t="str">
        <f t="shared" si="9"/>
        <v>C2FEN08300_3</v>
      </c>
      <c r="C114">
        <v>8300</v>
      </c>
      <c r="D114">
        <v>3</v>
      </c>
      <c r="E114" t="str">
        <f>_xlfn.SINGLE(IF(MAX((_xlfn.XLOOKUP("C2FEN0"&amp;C114&amp;"_output"&amp;D114&amp;"_*",L:L,O:O,0,2,-1)),(_xlfn.XLOOKUP("C2FEN0"&amp;C114&amp;"_output"&amp;D114&amp;"_*",T:T,W:W,0,2,-1)),(_xlfn.XLOOKUP("C2FEN0"&amp;C114&amp;"_output"&amp;D114&amp;"_*",AA:AA,AD:AD,0,2,-1)))=_xlfn.XLOOKUP("C2FEN0"&amp;C114&amp;"_output"&amp;D114&amp;"_*",L:L,O:O,0,2,-1),D$170,
  IF(MAX((_xlfn.XLOOKUP("C2FEN0"&amp;C114&amp;"_output"&amp;D114&amp;"_*",L:L,O:O,0,2,-1)),(_xlfn.XLOOKUP("C2FEN0"&amp;C114&amp;"_output"&amp;D114&amp;"_*",T:T,W:W,0,2,-1)),(_xlfn.XLOOKUP("C2FEN0"&amp;C114&amp;"_output"&amp;D114&amp;"_*",AA:AA,AD:AD,0,2,-1)))=_xlfn.XLOOKUP("C2FEN0"&amp;C114&amp;"_output"&amp;D114&amp;"_*",T:T,W:W,0,2,-1),D$171,D$172)))</f>
        <v>GravityX</v>
      </c>
      <c r="F114" s="7">
        <f>MAX((_xlfn.XLOOKUP("C2FEN0"&amp;C114&amp;"_output"&amp;D114&amp;"*",L:L,O:O,0,2,-1)),(_xlfn.XLOOKUP("C2FEN0"&amp;C114&amp;"_output"&amp;D114&amp;"*",T:T,W:W,0,2,-1)),(_xlfn.XLOOKUP("C2FEN0"&amp;C114&amp;"_output"&amp;D114&amp;"*",AA:AA,AD:AD,0,2,-1)))</f>
        <v>22626770.494724602</v>
      </c>
      <c r="G114" s="63">
        <f>MAX((_xlfn.XLOOKUP("C2FEN0"&amp;C114&amp;"_output"&amp;D114&amp;"*",L:L,I:I,0,2,-1)),(_xlfn.XLOOKUP("C2FEN0"&amp;C114&amp;"_output"&amp;D114&amp;"*",T:T,Q:Q,0,2,-1)),(_xlfn.XLOOKUP("C2FEN0"&amp;C114&amp;"_output"&amp;D114&amp;"*",AA:AA,X:X,0,2,-1)))</f>
        <v>44804.823611111111</v>
      </c>
      <c r="H114">
        <f t="shared" si="11"/>
        <v>35</v>
      </c>
      <c r="I114" s="63">
        <v>44627.325694444444</v>
      </c>
      <c r="J114" s="60">
        <v>44866</v>
      </c>
      <c r="K114">
        <f>ROUNDUP(_xlfn.DAYS(J114,I114)/7,0)</f>
        <v>35</v>
      </c>
      <c r="L114" t="s">
        <v>1077</v>
      </c>
      <c r="M114">
        <v>8300</v>
      </c>
      <c r="N114">
        <v>3</v>
      </c>
      <c r="O114" s="7">
        <v>22622669.970258798</v>
      </c>
    </row>
    <row r="115" spans="1:15" x14ac:dyDescent="0.2">
      <c r="F115" s="7"/>
      <c r="G115" s="63"/>
      <c r="I115" s="63">
        <v>44784.828472222223</v>
      </c>
      <c r="J115" s="60"/>
      <c r="L115" t="s">
        <v>1520</v>
      </c>
      <c r="M115">
        <v>8300</v>
      </c>
      <c r="N115">
        <v>3</v>
      </c>
      <c r="O115" s="7">
        <v>22626729.3241046</v>
      </c>
    </row>
    <row r="116" spans="1:15" x14ac:dyDescent="0.2">
      <c r="F116" s="7"/>
      <c r="G116" s="63"/>
      <c r="I116" s="63">
        <v>44804.823611111111</v>
      </c>
      <c r="J116" s="60"/>
      <c r="L116" t="s">
        <v>1536</v>
      </c>
      <c r="M116">
        <v>8300</v>
      </c>
      <c r="N116">
        <v>3</v>
      </c>
      <c r="O116" s="7">
        <v>22626770.494724602</v>
      </c>
    </row>
    <row r="117" spans="1:15" x14ac:dyDescent="0.2">
      <c r="A117" t="str">
        <f t="shared" si="9"/>
        <v>C2FEN08300_12</v>
      </c>
      <c r="C117">
        <v>8300</v>
      </c>
      <c r="D117">
        <v>12</v>
      </c>
      <c r="E117" t="str">
        <f>_xlfn.SINGLE(IF(MAX((_xlfn.XLOOKUP("C2FEN0"&amp;C117&amp;"_output"&amp;D117&amp;"_*",L:L,O:O,0,2,-1)),(_xlfn.XLOOKUP("C2FEN0"&amp;C117&amp;"_output"&amp;D117&amp;"_*",T:T,W:W,0,2,-1)),(_xlfn.XLOOKUP("C2FEN0"&amp;C117&amp;"_output"&amp;D117&amp;"_*",AA:AA,AD:AD,0,2,-1)))=_xlfn.XLOOKUP("C2FEN0"&amp;C117&amp;"_output"&amp;D117&amp;"_*",L:L,O:O,0,2,-1),D$170,
  IF(MAX((_xlfn.XLOOKUP("C2FEN0"&amp;C117&amp;"_output"&amp;D117&amp;"_*",L:L,O:O,0,2,-1)),(_xlfn.XLOOKUP("C2FEN0"&amp;C117&amp;"_output"&amp;D117&amp;"_*",T:T,W:W,0,2,-1)),(_xlfn.XLOOKUP("C2FEN0"&amp;C117&amp;"_output"&amp;D117&amp;"_*",AA:AA,AD:AD,0,2,-1)))=_xlfn.XLOOKUP("C2FEN0"&amp;C117&amp;"_output"&amp;D117&amp;"_*",T:T,W:W,0,2,-1),D$171,D$172)))</f>
        <v>GravityX</v>
      </c>
      <c r="F117" s="7">
        <f>MAX((_xlfn.XLOOKUP("C2FEN0"&amp;C117&amp;"_output"&amp;D117&amp;"*",L:L,O:O,0,2,-1)),(_xlfn.XLOOKUP("C2FEN0"&amp;C117&amp;"_output"&amp;D117&amp;"*",T:T,W:W,0,2,-1)),(_xlfn.XLOOKUP("C2FEN0"&amp;C117&amp;"_output"&amp;D117&amp;"*",AA:AA,AD:AD,0,2,-1)))</f>
        <v>11834535.206074901</v>
      </c>
      <c r="G117" s="63">
        <f>MAX((_xlfn.XLOOKUP("C2FEN0"&amp;C117&amp;"_output"&amp;D117&amp;"*",L:L,I:I,0,2,-1)),(_xlfn.XLOOKUP("C2FEN0"&amp;C117&amp;"_output"&amp;D117&amp;"*",T:T,Q:Q,0,2,-1)),(_xlfn.XLOOKUP("C2FEN0"&amp;C117&amp;"_output"&amp;D117&amp;"*",AA:AA,X:X,0,2,-1)))</f>
        <v>44804.356944444444</v>
      </c>
      <c r="H117">
        <f>IF(E117=$D$170,K117,IF(E117=$D$171,S117,Z117))</f>
        <v>35</v>
      </c>
      <c r="I117" s="63">
        <v>44627.325694444444</v>
      </c>
      <c r="J117" s="60">
        <v>44866</v>
      </c>
      <c r="K117">
        <f>ROUNDUP(_xlfn.DAYS(J117,I117)/7,0)</f>
        <v>35</v>
      </c>
      <c r="L117" t="s">
        <v>1076</v>
      </c>
      <c r="M117">
        <v>8300</v>
      </c>
      <c r="N117">
        <v>12</v>
      </c>
      <c r="O117" s="7">
        <v>11831138.819344601</v>
      </c>
    </row>
    <row r="118" spans="1:15" x14ac:dyDescent="0.2">
      <c r="F118" s="7"/>
      <c r="G118" s="63"/>
      <c r="I118" s="63">
        <v>44787.736805555556</v>
      </c>
      <c r="J118" s="60"/>
      <c r="L118" t="s">
        <v>1521</v>
      </c>
      <c r="M118">
        <v>8300</v>
      </c>
      <c r="N118">
        <v>12</v>
      </c>
      <c r="O118" s="7">
        <v>11833442.0855243</v>
      </c>
    </row>
    <row r="119" spans="1:15" x14ac:dyDescent="0.2">
      <c r="F119" s="7"/>
      <c r="G119" s="63"/>
      <c r="I119" s="63">
        <v>44804.356944444444</v>
      </c>
      <c r="J119" s="60"/>
      <c r="L119" t="s">
        <v>1537</v>
      </c>
      <c r="M119">
        <v>8300</v>
      </c>
      <c r="N119">
        <v>12</v>
      </c>
      <c r="O119" s="7">
        <v>11834535.206074901</v>
      </c>
    </row>
    <row r="120" spans="1:15" x14ac:dyDescent="0.2">
      <c r="A120" t="str">
        <f t="shared" si="9"/>
        <v>C2FEN08300_13</v>
      </c>
      <c r="C120">
        <v>8300</v>
      </c>
      <c r="D120">
        <v>13</v>
      </c>
      <c r="E120" t="str">
        <f>_xlfn.SINGLE(IF(MAX((_xlfn.XLOOKUP("C2FEN0"&amp;C120&amp;"_output"&amp;D120&amp;"_*",L:L,O:O,0,2,-1)),(_xlfn.XLOOKUP("C2FEN0"&amp;C120&amp;"_output"&amp;D120&amp;"_*",T:T,W:W,0,2,-1)),(_xlfn.XLOOKUP("C2FEN0"&amp;C120&amp;"_output"&amp;D120&amp;"_*",AA:AA,AD:AD,0,2,-1)))=_xlfn.XLOOKUP("C2FEN0"&amp;C120&amp;"_output"&amp;D120&amp;"_*",L:L,O:O,0,2,-1),D$170,
  IF(MAX((_xlfn.XLOOKUP("C2FEN0"&amp;C120&amp;"_output"&amp;D120&amp;"_*",L:L,O:O,0,2,-1)),(_xlfn.XLOOKUP("C2FEN0"&amp;C120&amp;"_output"&amp;D120&amp;"_*",T:T,W:W,0,2,-1)),(_xlfn.XLOOKUP("C2FEN0"&amp;C120&amp;"_output"&amp;D120&amp;"_*",AA:AA,AD:AD,0,2,-1)))=_xlfn.XLOOKUP("C2FEN0"&amp;C120&amp;"_output"&amp;D120&amp;"_*",T:T,W:W,0,2,-1),D$171,D$172)))</f>
        <v>GravityX</v>
      </c>
      <c r="F120" s="7">
        <f>MAX((_xlfn.XLOOKUP("C2FEN0"&amp;C120&amp;"_output"&amp;D120&amp;"_*",L:L,O:O,0,2,-1)),(_xlfn.XLOOKUP("C2FEN0"&amp;C120&amp;"_output"&amp;D120&amp;"_*",T:T,W:W,0,2,-1)),(_xlfn.XLOOKUP("C2FEN0"&amp;C120&amp;"_output"&amp;D120&amp;"_*",AA:AA,AD:AD,0,2,-1)))</f>
        <v>11920259.842687599</v>
      </c>
      <c r="G120" s="63">
        <f>MAX((_xlfn.XLOOKUP("C2FEN0"&amp;C120&amp;"_output"&amp;D120&amp;"*",L:L,I:I,0,2,-1)),(_xlfn.XLOOKUP("C2FEN0"&amp;C120&amp;"_output"&amp;D120&amp;"*",T:T,Q:Q,0,2,1)),(_xlfn.XLOOKUP("C2FEN0"&amp;C120&amp;"_output"&amp;D120&amp;"*",AA:AA,X:X,0,2,1)))</f>
        <v>44784.620833333334</v>
      </c>
      <c r="H120">
        <f>IF(E120=$D$170,K120,IF(E120=$D$171,S120,Z120))</f>
        <v>35</v>
      </c>
      <c r="I120" s="63">
        <v>44627.325694444444</v>
      </c>
      <c r="J120" s="60">
        <v>44866</v>
      </c>
      <c r="K120">
        <f>ROUNDUP(_xlfn.DAYS(J120,I120)/7,0)</f>
        <v>35</v>
      </c>
      <c r="L120" t="s">
        <v>1075</v>
      </c>
      <c r="M120">
        <v>8300</v>
      </c>
      <c r="N120">
        <v>13</v>
      </c>
      <c r="O120" s="7">
        <v>11912851.010538001</v>
      </c>
    </row>
    <row r="121" spans="1:15" x14ac:dyDescent="0.2">
      <c r="F121" s="7"/>
      <c r="G121" s="63"/>
      <c r="I121" s="63">
        <v>44784.620833333334</v>
      </c>
      <c r="J121" s="60"/>
      <c r="L121" t="s">
        <v>1519</v>
      </c>
      <c r="M121">
        <v>8300</v>
      </c>
      <c r="N121">
        <v>13</v>
      </c>
      <c r="O121" s="7">
        <v>11920259.842687599</v>
      </c>
    </row>
    <row r="122" spans="1:15" x14ac:dyDescent="0.2">
      <c r="A122" t="str">
        <f t="shared" si="9"/>
        <v>C2FEN08300_22</v>
      </c>
      <c r="C122">
        <v>8300</v>
      </c>
      <c r="D122">
        <v>22</v>
      </c>
      <c r="E122" t="str">
        <f>_xlfn.SINGLE(IF(MAX((_xlfn.XLOOKUP("C2FEN0"&amp;C122&amp;"_output"&amp;D122&amp;"_*",L:L,O:O,0,2,-1)),(_xlfn.XLOOKUP("C2FEN0"&amp;C122&amp;"_output"&amp;D122&amp;"_*",T:T,W:W,0,2,-1)),(_xlfn.XLOOKUP("C2FEN0"&amp;C122&amp;"_output"&amp;D122&amp;"_*",AA:AA,AD:AD,0,2,-1)))=_xlfn.XLOOKUP("C2FEN0"&amp;C122&amp;"_output"&amp;D122&amp;"_*",L:L,O:O,0,2,-1),D$170,
  IF(MAX((_xlfn.XLOOKUP("C2FEN0"&amp;C122&amp;"_output"&amp;D122&amp;"_*",L:L,O:O,0,2,-1)),(_xlfn.XLOOKUP("C2FEN0"&amp;C122&amp;"_output"&amp;D122&amp;"_*",T:T,W:W,0,2,-1)),(_xlfn.XLOOKUP("C2FEN0"&amp;C122&amp;"_output"&amp;D122&amp;"_*",AA:AA,AD:AD,0,2,-1)))=_xlfn.XLOOKUP("C2FEN0"&amp;C122&amp;"_output"&amp;D122&amp;"_*",T:T,W:W,0,2,-1),D$171,D$172)))</f>
        <v>GravityX</v>
      </c>
      <c r="F122" s="7">
        <f>MAX((_xlfn.XLOOKUP("C2FEN0"&amp;C122&amp;"_output"&amp;D122&amp;"_*",L:L,O:O,0,2,-1)),(_xlfn.XLOOKUP("C2FEN0"&amp;C122&amp;"_output"&amp;D122&amp;"_*",T:T,W:W,0,2,-1)),(_xlfn.XLOOKUP("C2FEN0"&amp;C122&amp;"_output"&amp;D122&amp;"_*",AA:AA,AD:AD,0,2,-1)))</f>
        <v>14037751.920419499</v>
      </c>
      <c r="G122" s="63">
        <f>MAX((_xlfn.XLOOKUP("C2FEN0"&amp;C122&amp;"_output"&amp;D122&amp;"*",L:L,I:I,0,2,1)),(_xlfn.XLOOKUP("C2FEN0"&amp;C122&amp;"_output"&amp;D122&amp;"*",T:T,Q:Q,0,2,1)),(_xlfn.XLOOKUP("C2FEN0"&amp;C122&amp;"_output"&amp;D122&amp;"*",AA:AA,X:X,0,2,1)))</f>
        <v>44627.325694444444</v>
      </c>
      <c r="H122">
        <f>IF(E122=$D$170,K122,IF(E122=$D$171,S122,Z122))</f>
        <v>35</v>
      </c>
      <c r="I122" s="63">
        <v>44627.325694444444</v>
      </c>
      <c r="J122" s="60">
        <v>44866</v>
      </c>
      <c r="K122">
        <f>ROUNDUP(_xlfn.DAYS(J122,I122)/7,0)</f>
        <v>35</v>
      </c>
      <c r="L122" t="s">
        <v>1074</v>
      </c>
      <c r="M122">
        <v>8300</v>
      </c>
      <c r="N122">
        <v>22</v>
      </c>
      <c r="O122" s="7">
        <v>14037751.920419499</v>
      </c>
    </row>
    <row r="123" spans="1:15" x14ac:dyDescent="0.2">
      <c r="A123" t="str">
        <f t="shared" si="9"/>
        <v>C2FEN08300_43</v>
      </c>
      <c r="C123">
        <v>8300</v>
      </c>
      <c r="D123">
        <v>43</v>
      </c>
      <c r="E123" t="str">
        <f>_xlfn.SINGLE(IF(MAX((_xlfn.XLOOKUP("C2FEN0"&amp;C123&amp;"_output"&amp;D123&amp;"_*",L:L,O:O,0,2,-1)),(_xlfn.XLOOKUP("C2FEN0"&amp;C123&amp;"_output"&amp;D123&amp;"_*",T:T,W:W,0,2,-1)),(_xlfn.XLOOKUP("C2FEN0"&amp;C123&amp;"_output"&amp;D123&amp;"_*",AA:AA,AD:AD,0,2,-1)))=_xlfn.XLOOKUP("C2FEN0"&amp;C123&amp;"_output"&amp;D123&amp;"_*",L:L,O:O,0,2,-1),D$170,
  IF(MAX((_xlfn.XLOOKUP("C2FEN0"&amp;C123&amp;"_output"&amp;D123&amp;"_*",L:L,O:O,0,2,-1)),(_xlfn.XLOOKUP("C2FEN0"&amp;C123&amp;"_output"&amp;D123&amp;"_*",T:T,W:W,0,2,-1)),(_xlfn.XLOOKUP("C2FEN0"&amp;C123&amp;"_output"&amp;D123&amp;"_*",AA:AA,AD:AD,0,2,-1)))=_xlfn.XLOOKUP("C2FEN0"&amp;C123&amp;"_output"&amp;D123&amp;"_*",T:T,W:W,0,2,-1),D$171,D$172)))</f>
        <v>GravityX</v>
      </c>
      <c r="F123" s="7">
        <f>MAX((_xlfn.XLOOKUP("C2FEN0"&amp;C123&amp;"_output"&amp;D123&amp;"_*",L:L,O:O,0,2,-1)),(_xlfn.XLOOKUP("C2FEN0"&amp;C123&amp;"_output"&amp;D123&amp;"_*",T:T,W:W,0,2,-1)),(_xlfn.XLOOKUP("C2FEN0"&amp;C123&amp;"_output"&amp;D123&amp;"_*",AA:AA,AD:AD,0,2,-1)))</f>
        <v>12059109.5438649</v>
      </c>
      <c r="G123" s="63">
        <f>IF(F123=_xlfn.XLOOKUP("C2FEN0"&amp;C123&amp;"_output"&amp;D123&amp;"_*",L:L,O:O,0,2,-1),_xlfn.XLOOKUP("C2FEN0"&amp;C123&amp;"_output"&amp;D123&amp;"_*",L:L,I:I,0,2,-1),IF(F123=W123,R123,IF(F123=AD123,X123,AE123)))</f>
        <v>44791.631249999999</v>
      </c>
      <c r="H123">
        <f>IF(E123=$D$170,K123,IF(E123=$D$171,S123,Z123))</f>
        <v>35</v>
      </c>
      <c r="I123" s="63">
        <v>44627.325694444444</v>
      </c>
      <c r="J123" s="60">
        <v>44866</v>
      </c>
      <c r="K123">
        <f>ROUNDUP(_xlfn.DAYS(J123,I123)/7,0)</f>
        <v>35</v>
      </c>
      <c r="L123" t="s">
        <v>1073</v>
      </c>
      <c r="M123">
        <v>8300</v>
      </c>
      <c r="N123">
        <v>43</v>
      </c>
      <c r="O123" s="7">
        <v>12051788.3177492</v>
      </c>
    </row>
    <row r="124" spans="1:15" x14ac:dyDescent="0.2">
      <c r="F124" s="7"/>
      <c r="G124" s="63"/>
      <c r="I124" s="63">
        <v>44784.356944444444</v>
      </c>
      <c r="J124" s="60"/>
      <c r="L124" t="s">
        <v>1518</v>
      </c>
      <c r="M124">
        <v>8300</v>
      </c>
      <c r="N124">
        <v>43</v>
      </c>
      <c r="O124" s="7">
        <v>12058146.495170999</v>
      </c>
    </row>
    <row r="125" spans="1:15" x14ac:dyDescent="0.2">
      <c r="F125" s="7"/>
      <c r="G125" s="63"/>
      <c r="I125" s="63">
        <v>44791.631249999999</v>
      </c>
      <c r="J125" s="60"/>
      <c r="L125" t="s">
        <v>1526</v>
      </c>
      <c r="M125">
        <v>8300</v>
      </c>
      <c r="N125">
        <v>43</v>
      </c>
      <c r="O125" s="7">
        <v>12059109.5438649</v>
      </c>
    </row>
    <row r="126" spans="1:15" x14ac:dyDescent="0.2">
      <c r="A126" t="str">
        <f t="shared" si="9"/>
        <v>C2FEN08300_52</v>
      </c>
      <c r="C126">
        <v>8300</v>
      </c>
      <c r="D126">
        <v>52</v>
      </c>
      <c r="E126" t="str">
        <f>_xlfn.SINGLE(IF(MAX((_xlfn.XLOOKUP("C2FEN0"&amp;C126&amp;"_output"&amp;D126&amp;"_*",L:L,O:O,0,2,-1)),(_xlfn.XLOOKUP("C2FEN0"&amp;C126&amp;"_output"&amp;D126&amp;"_*",T:T,W:W,0,2,-1)),(_xlfn.XLOOKUP("C2FEN0"&amp;C126&amp;"_output"&amp;D126&amp;"_*",AA:AA,AD:AD,0,2,-1)))=_xlfn.XLOOKUP("C2FEN0"&amp;C126&amp;"_output"&amp;D126&amp;"_*",L:L,O:O,0,2,-1),D$170,
  IF(MAX((_xlfn.XLOOKUP("C2FEN0"&amp;C126&amp;"_output"&amp;D126&amp;"_*",L:L,O:O,0,2,-1)),(_xlfn.XLOOKUP("C2FEN0"&amp;C126&amp;"_output"&amp;D126&amp;"_*",T:T,W:W,0,2,-1)),(_xlfn.XLOOKUP("C2FEN0"&amp;C126&amp;"_output"&amp;D126&amp;"_*",AA:AA,AD:AD,0,2,-1)))=_xlfn.XLOOKUP("C2FEN0"&amp;C126&amp;"_output"&amp;D126&amp;"_*",T:T,W:W,0,2,-1),D$171,D$172)))</f>
        <v>GravityX</v>
      </c>
      <c r="F126" s="7">
        <f>MAX((_xlfn.XLOOKUP("C2FEN0"&amp;C126&amp;"_output"&amp;D126&amp;"_*",L:L,O:O,0,2,-1)),(_xlfn.XLOOKUP("C2FEN0"&amp;C126&amp;"_output"&amp;D126&amp;"_*",T:T,W:W,0,2,-1)),(_xlfn.XLOOKUP("C2FEN0"&amp;C126&amp;"_output"&amp;D126&amp;"_*",AA:AA,AD:AD,0,2,-1)))</f>
        <v>13798687.549295001</v>
      </c>
      <c r="G126" s="63">
        <f>MAX((_xlfn.XLOOKUP("C2FEN0"&amp;C126&amp;"_output"&amp;D126&amp;"*",L:L,I:I,0,2,1)),(_xlfn.XLOOKUP("C2FEN0"&amp;C126&amp;"_output"&amp;D126&amp;"*",T:T,Q:Q,0,2,1)),(_xlfn.XLOOKUP("C2FEN0"&amp;C126&amp;"_output"&amp;D126&amp;"*",AA:AA,X:X,0,2,1)))</f>
        <v>44627.325694444444</v>
      </c>
      <c r="H126">
        <f>IF(E126=$D$170,K126,IF(E126=$D$171,S126,Z126))</f>
        <v>35</v>
      </c>
      <c r="I126" s="63">
        <v>44627.325694444444</v>
      </c>
      <c r="J126" s="60">
        <v>44866</v>
      </c>
      <c r="K126">
        <f>ROUNDUP(_xlfn.DAYS(J126,I126)/7,0)</f>
        <v>35</v>
      </c>
      <c r="L126" t="s">
        <v>1072</v>
      </c>
      <c r="M126">
        <v>8300</v>
      </c>
      <c r="N126">
        <v>52</v>
      </c>
      <c r="O126" s="7">
        <v>13798687.549295001</v>
      </c>
    </row>
    <row r="127" spans="1:15" x14ac:dyDescent="0.2">
      <c r="A127" t="str">
        <f t="shared" si="9"/>
        <v>C2FEN08300_166</v>
      </c>
      <c r="C127">
        <v>8300</v>
      </c>
      <c r="D127">
        <v>166</v>
      </c>
      <c r="E127" t="str">
        <f>_xlfn.SINGLE(IF(MAX((_xlfn.XLOOKUP("C2FEN0"&amp;C127&amp;"_output"&amp;D127&amp;"_*",L:L,O:O,0,2,-1)),(_xlfn.XLOOKUP("C2FEN0"&amp;C127&amp;"_output"&amp;D127&amp;"_*",T:T,W:W,0,2,-1)),(_xlfn.XLOOKUP("C2FEN0"&amp;C127&amp;"_output"&amp;D127&amp;"_*",AA:AA,AD:AD,0,2,-1)))=_xlfn.XLOOKUP("C2FEN0"&amp;C127&amp;"_output"&amp;D127&amp;"_*",L:L,O:O,0,2,-1),D$170,
  IF(MAX((_xlfn.XLOOKUP("C2FEN0"&amp;C127&amp;"_output"&amp;D127&amp;"_*",L:L,O:O,0,2,-1)),(_xlfn.XLOOKUP("C2FEN0"&amp;C127&amp;"_output"&amp;D127&amp;"_*",T:T,W:W,0,2,-1)),(_xlfn.XLOOKUP("C2FEN0"&amp;C127&amp;"_output"&amp;D127&amp;"_*",AA:AA,AD:AD,0,2,-1)))=_xlfn.XLOOKUP("C2FEN0"&amp;C127&amp;"_output"&amp;D127&amp;"_*",T:T,W:W,0,2,-1),D$171,D$172)))</f>
        <v>GravityX</v>
      </c>
      <c r="F127" s="7">
        <f>MAX((_xlfn.XLOOKUP("C2FEN0"&amp;C127&amp;"_output"&amp;D127&amp;"*",L:L,O:O,0,2,-1)),(_xlfn.XLOOKUP("C2FEN0"&amp;C127&amp;"_output"&amp;D127&amp;"_*",T:T,W:W,0,2,-1)),(_xlfn.XLOOKUP("C2FEN0"&amp;C127&amp;"_output"&amp;D127&amp;"_*",AA:AA,AD:AD,0,2,-1)))</f>
        <v>14017885.815585</v>
      </c>
      <c r="G127" s="63">
        <f>IF(F127=_xlfn.XLOOKUP("C2FEN0"&amp;C127&amp;"_output"&amp;D127&amp;"_*",L:L,O:O,0,2,-1),_xlfn.XLOOKUP("C2FEN0"&amp;C127&amp;"_output"&amp;D127&amp;"_*",L:L,I:I,0,2,-1),IF(F127=W127,R127,IF(F127=AD127,X127,AE127)))</f>
        <v>44784.048611111109</v>
      </c>
      <c r="H127">
        <f>IF(E127=$D$170,K127,IF(E127=$D$171,S127,Z127))</f>
        <v>35</v>
      </c>
      <c r="I127" s="63">
        <v>44627.325694444444</v>
      </c>
      <c r="J127" s="60">
        <v>44866</v>
      </c>
      <c r="K127">
        <f>ROUNDUP(_xlfn.DAYS(J127,I127)/7,0)</f>
        <v>35</v>
      </c>
      <c r="L127" t="s">
        <v>1071</v>
      </c>
      <c r="M127">
        <v>8300</v>
      </c>
      <c r="N127">
        <v>166</v>
      </c>
      <c r="O127" s="7">
        <v>14013922.517750399</v>
      </c>
    </row>
    <row r="128" spans="1:15" x14ac:dyDescent="0.2">
      <c r="F128" s="7"/>
      <c r="G128" s="63"/>
      <c r="I128" s="63">
        <v>44784.048611111109</v>
      </c>
      <c r="J128" s="60"/>
      <c r="L128" t="s">
        <v>1517</v>
      </c>
      <c r="M128">
        <v>8300</v>
      </c>
      <c r="N128">
        <v>166</v>
      </c>
      <c r="O128" s="7">
        <v>14017885.815585</v>
      </c>
    </row>
    <row r="129" spans="1:37" x14ac:dyDescent="0.2">
      <c r="A129" t="str">
        <f t="shared" si="9"/>
        <v>C2FEN08718_2</v>
      </c>
      <c r="C129">
        <v>8718</v>
      </c>
      <c r="D129">
        <v>2</v>
      </c>
      <c r="E129" t="str">
        <f>_xlfn.SINGLE(IF(MAX((_xlfn.XLOOKUP("C2FEN0"&amp;C129&amp;"_output"&amp;D129&amp;"_*",L:L,O:O,0,2,-1)),(_xlfn.XLOOKUP("C2FEN0"&amp;C129&amp;"_output"&amp;D129&amp;"_*",T:T,W:W,0,2,-1)),(_xlfn.XLOOKUP("C2FEN0"&amp;C129&amp;"_output"&amp;D129&amp;"_*",AA:AA,AD:AD,0,2,-1)))=_xlfn.XLOOKUP("C2FEN0"&amp;C129&amp;"_output"&amp;D129&amp;"_*",L:L,O:O,0,2,-1),D$170,
  IF(MAX((_xlfn.XLOOKUP("C2FEN0"&amp;C129&amp;"_output"&amp;D129&amp;"_*",L:L,O:O,0,2,-1)),(_xlfn.XLOOKUP("C2FEN0"&amp;C129&amp;"_output"&amp;D129&amp;"_*",T:T,W:W,0,2,-1)),(_xlfn.XLOOKUP("C2FEN0"&amp;C129&amp;"_output"&amp;D129&amp;"_*",AA:AA,AD:AD,0,2,-1)))=_xlfn.XLOOKUP("C2FEN0"&amp;C129&amp;"_output"&amp;D129&amp;"_*",T:T,W:W,0,2,-1),D$171,D$172)))</f>
        <v>GravityX</v>
      </c>
      <c r="F129" s="7">
        <f>MAX((_xlfn.XLOOKUP("C2FEN0"&amp;C129&amp;"_output"&amp;D129&amp;"_*",L:L,O:O,0,2,-1)),(_xlfn.XLOOKUP("C2FEN0"&amp;C129&amp;"_output"&amp;D129&amp;"_*",T:T,W:W,0,2,-1)),(_xlfn.XLOOKUP("C2FEN0"&amp;C129&amp;"_output"&amp;D129&amp;"_*",AA:AA,AD:AD,0,2,-1)))</f>
        <v>403369.65970463399</v>
      </c>
      <c r="G129" s="63">
        <f>MAX((_xlfn.XLOOKUP("C2FEN0"&amp;C129&amp;"_output"&amp;D129&amp;"*",L:L,I:I,0,2,1)),(_xlfn.XLOOKUP("C2FEN0"&amp;C129&amp;"_output"&amp;D129&amp;"*",T:T,Q:Q,0,2,1)),(_xlfn.XLOOKUP("C2FEN0"&amp;C129&amp;"_output"&amp;D129&amp;"*",AA:AA,X:X,0,2,1)))</f>
        <v>44645.298611111109</v>
      </c>
      <c r="H129">
        <f t="shared" ref="H129:H135" si="12">IF(E129=$D$170,K129,IF(E129=$D$171,S129,Z129))</f>
        <v>32</v>
      </c>
      <c r="I129" s="63">
        <v>44645.298611111109</v>
      </c>
      <c r="J129" s="60">
        <v>44866</v>
      </c>
      <c r="K129">
        <f>ROUNDUP(_xlfn.DAYS(J129,I129)/7,0)</f>
        <v>32</v>
      </c>
      <c r="L129" t="s">
        <v>1201</v>
      </c>
      <c r="M129">
        <v>8718</v>
      </c>
      <c r="N129">
        <v>2</v>
      </c>
      <c r="O129" s="7">
        <v>403369.65970463399</v>
      </c>
    </row>
    <row r="130" spans="1:37" x14ac:dyDescent="0.2">
      <c r="A130" t="str">
        <f t="shared" si="9"/>
        <v>C2FEN08718_6</v>
      </c>
      <c r="C130">
        <v>8718</v>
      </c>
      <c r="D130">
        <v>6</v>
      </c>
      <c r="E130" t="str">
        <f>_xlfn.SINGLE(IF(MAX((_xlfn.XLOOKUP("C2FEN0"&amp;C130&amp;"_output"&amp;D130&amp;"_*",L:L,O:O,0,2,-1)),(_xlfn.XLOOKUP("C2FEN0"&amp;C130&amp;"_output"&amp;D130&amp;"_*",T:T,W:W,0,2,-1)),(_xlfn.XLOOKUP("C2FEN0"&amp;C130&amp;"_output"&amp;D130&amp;"_*",AA:AA,AD:AD,0,2,-1)))=_xlfn.XLOOKUP("C2FEN0"&amp;C130&amp;"_output"&amp;D130&amp;"_*",L:L,O:O,0,2,-1),D$170,
  IF(MAX((_xlfn.XLOOKUP("C2FEN0"&amp;C130&amp;"_output"&amp;D130&amp;"_*",L:L,O:O,0,2,-1)),(_xlfn.XLOOKUP("C2FEN0"&amp;C130&amp;"_output"&amp;D130&amp;"_*",T:T,W:W,0,2,-1)),(_xlfn.XLOOKUP("C2FEN0"&amp;C130&amp;"_output"&amp;D130&amp;"_*",AA:AA,AD:AD,0,2,-1)))=_xlfn.XLOOKUP("C2FEN0"&amp;C130&amp;"_output"&amp;D130&amp;"_*",T:T,W:W,0,2,-1),D$171,D$172)))</f>
        <v>GravityX</v>
      </c>
      <c r="F130" s="7">
        <f>MAX((_xlfn.XLOOKUP("C2FEN0"&amp;C130&amp;"_output"&amp;D130&amp;"_*",L:L,O:O,0,2,-1)),(_xlfn.XLOOKUP("C2FEN0"&amp;C130&amp;"_output"&amp;D130&amp;"_*",T:T,W:W,0,2,-1)),(_xlfn.XLOOKUP("C2FEN0"&amp;C130&amp;"_output"&amp;D130&amp;"_*",AA:AA,AD:AD,0,2,-1)))</f>
        <v>355710.94404348702</v>
      </c>
      <c r="G130" s="63">
        <f>MAX((_xlfn.XLOOKUP("C2FEN0"&amp;C130&amp;"_output"&amp;D130&amp;"*",L:L,I:I,0,2,1)),(_xlfn.XLOOKUP("C2FEN0"&amp;C130&amp;"_output"&amp;D130&amp;"*",T:T,Q:Q,0,2,1)),(_xlfn.XLOOKUP("C2FEN0"&amp;C130&amp;"_output"&amp;D130&amp;"*",AA:AA,X:X,0,2,1)))</f>
        <v>44645.690972222219</v>
      </c>
      <c r="H130">
        <f t="shared" si="12"/>
        <v>32</v>
      </c>
      <c r="I130" s="63">
        <v>44645.690972222219</v>
      </c>
      <c r="J130" s="60">
        <v>44866</v>
      </c>
      <c r="K130">
        <f>ROUNDUP(_xlfn.DAYS(J130,I130)/7,0)</f>
        <v>32</v>
      </c>
      <c r="L130" t="s">
        <v>1209</v>
      </c>
      <c r="M130">
        <v>8718</v>
      </c>
      <c r="N130">
        <v>6</v>
      </c>
      <c r="O130" s="7">
        <v>355710.94404348702</v>
      </c>
    </row>
    <row r="131" spans="1:37" x14ac:dyDescent="0.2">
      <c r="A131" t="str">
        <f t="shared" si="9"/>
        <v>C2FEN08718_10</v>
      </c>
      <c r="B131" s="7">
        <v>470538.48311734799</v>
      </c>
      <c r="C131">
        <v>8718</v>
      </c>
      <c r="D131">
        <v>10</v>
      </c>
      <c r="E131" t="str">
        <f>_xlfn.SINGLE(IF(MAX((_xlfn.XLOOKUP("C2FEN0"&amp;C131&amp;"_output"&amp;D131&amp;"_*",L:L,O:O,0,2,-1)),(_xlfn.XLOOKUP("C2FEN0"&amp;C131&amp;"_output"&amp;D131&amp;"_*",T:T,W:W,0,2,-1)),(_xlfn.XLOOKUP("C2FEN0"&amp;C131&amp;"_output"&amp;D131&amp;"_*",AA:AA,AD:AD,0,2,-1)))=_xlfn.XLOOKUP("C2FEN0"&amp;C131&amp;"_output"&amp;D131&amp;"_*",L:L,O:O,0,2,-1),D$170,
  IF(MAX((_xlfn.XLOOKUP("C2FEN0"&amp;C131&amp;"_output"&amp;D131&amp;"_*",L:L,O:O,0,2,-1)),(_xlfn.XLOOKUP("C2FEN0"&amp;C131&amp;"_output"&amp;D131&amp;"_*",T:T,W:W,0,2,-1)),(_xlfn.XLOOKUP("C2FEN0"&amp;C131&amp;"_output"&amp;D131&amp;"_*",AA:AA,AD:AD,0,2,-1)))=_xlfn.XLOOKUP("C2FEN0"&amp;C131&amp;"_output"&amp;D131&amp;"_*",T:T,W:W,0,2,-1),D$171,D$172)))</f>
        <v>GravityX</v>
      </c>
      <c r="F131" s="7">
        <f>MAX((_xlfn.XLOOKUP("C2FEN0"&amp;C131&amp;"_output"&amp;D131&amp;"_*",L:L,O:O,0,2,-1)),(_xlfn.XLOOKUP("C2FEN0"&amp;C131&amp;"_output"&amp;D131&amp;"_*",T:T,W:W,0,2,-1)),(_xlfn.XLOOKUP("C2FEN0"&amp;C131&amp;"_output"&amp;D131&amp;"_*",AA:AA,AD:AD,0,2,-1)))</f>
        <v>470538.78698574402</v>
      </c>
      <c r="G131" s="63">
        <f>MAX((_xlfn.XLOOKUP("C2FEN0"&amp;C131&amp;"_output"&amp;D131&amp;"*",L:L,I:I,0,2,1)),(_xlfn.XLOOKUP("C2FEN0"&amp;C131&amp;"_output"&amp;D131&amp;"*",T:T,Q:Q,0,2,1)),(_xlfn.XLOOKUP("C2FEN0"&amp;C131&amp;"_output"&amp;D131&amp;"*",AA:AA,X:X,0,2,1)))</f>
        <v>44721.507638888892</v>
      </c>
      <c r="H131">
        <f t="shared" si="12"/>
        <v>21</v>
      </c>
      <c r="I131" s="63">
        <v>44721.507638888892</v>
      </c>
      <c r="J131" s="60">
        <v>44866</v>
      </c>
      <c r="K131" s="56">
        <f>ROUNDUP(_xlfn.DAYS(J131,I131)/7,0)</f>
        <v>21</v>
      </c>
      <c r="L131" t="s">
        <v>1418</v>
      </c>
      <c r="M131">
        <v>8718</v>
      </c>
      <c r="N131">
        <v>10</v>
      </c>
      <c r="O131" s="7">
        <v>470538.78698574402</v>
      </c>
      <c r="P131" s="98">
        <f>(O131-B131)/B131</f>
        <v>6.4578861652275371E-7</v>
      </c>
    </row>
    <row r="132" spans="1:37" x14ac:dyDescent="0.2">
      <c r="A132" t="str">
        <f t="shared" si="9"/>
        <v>C2FEN08718_11</v>
      </c>
      <c r="C132">
        <v>8718</v>
      </c>
      <c r="D132">
        <v>11</v>
      </c>
      <c r="E132" t="str">
        <f>IF(MAX((_xlfn.XLOOKUP("C2FEN0"&amp;C132&amp;"_output"&amp;D132&amp;"_*",L:L,O:O,0,2,-1)),(_xlfn.XLOOKUP("C2FEN0"&amp;C132&amp;"_output"&amp;D132&amp;"_*",T:T,W:W,0,2,-1)),(_xlfn.XLOOKUP("C2FEN0"&amp;C132&amp;"_output"&amp;D132&amp;"_*",AA:AA,AD:AD,0,2,-1)))=_xlfn.XLOOKUP("C2FEN0"&amp;C132&amp;"_output"&amp;D132&amp;"_*",L:L,O:O,0,2,-1),D$170,
  IF(MAX((_xlfn.XLOOKUP("C2FEN0"&amp;C132&amp;"_output"&amp;D132&amp;"_*",L:L,O:O,0,2,-1)),(_xlfn.XLOOKUP("C2FEN0"&amp;C132&amp;"_output"&amp;D132&amp;"_*",T:T,W:W,0,2,-1)),(_xlfn.XLOOKUP("C2FEN0"&amp;C132&amp;"_output"&amp;D132&amp;"_*",AA:AA,AD:AD,0,2,-1)))=_xlfn.XLOOKUP("C2FEN0"&amp;C132&amp;"_output"&amp;D132&amp;"_*",T:T,W:W,0,2,-1),D$171,D$172))</f>
        <v>GravityX</v>
      </c>
      <c r="F132" s="7">
        <f>MAX((_xlfn.XLOOKUP("C2FEN0"&amp;C132&amp;"_output"&amp;D132&amp;"_*",L:L,O:O,0,2,-1)),(_xlfn.XLOOKUP("C2FEN0"&amp;C132&amp;"_output"&amp;D132&amp;"_*",T:T,W:W,0,2,-1)),(_xlfn.XLOOKUP("C2FEN0"&amp;C132&amp;"_output"&amp;D132&amp;"_*",AA:AA,AD:AD,0,2,-1)))</f>
        <v>576425.34203596902</v>
      </c>
      <c r="G132" s="63">
        <f>MAX((_xlfn.XLOOKUP("C2FEN0"&amp;C132&amp;"_output"&amp;D132&amp;"*",L:L,I:I,0,2,1)),(_xlfn.XLOOKUP("C2FEN0"&amp;C132&amp;"_output"&amp;D132&amp;"*",T:T,Q:Q,0,2,1)),(_xlfn.XLOOKUP("C2FEN0"&amp;C132&amp;"_output"&amp;D132&amp;"*",AA:AA,X:X,0,2,1)))</f>
        <v>44663.692361111112</v>
      </c>
      <c r="H132">
        <f t="shared" si="12"/>
        <v>29</v>
      </c>
      <c r="I132" s="63">
        <v>44663.692361111112</v>
      </c>
      <c r="J132" s="60">
        <v>44866</v>
      </c>
      <c r="K132">
        <f>ROUNDUP(_xlfn.DAYS(J132,I132)/7,0)</f>
        <v>29</v>
      </c>
      <c r="L132" t="s">
        <v>1318</v>
      </c>
      <c r="M132">
        <v>8718</v>
      </c>
      <c r="N132">
        <v>11</v>
      </c>
      <c r="O132" s="7">
        <v>576425.34203596902</v>
      </c>
    </row>
    <row r="133" spans="1:37" x14ac:dyDescent="0.2">
      <c r="A133" t="str">
        <f t="shared" si="9"/>
        <v>C2FEN08718_20</v>
      </c>
      <c r="C133">
        <v>8718</v>
      </c>
      <c r="D133">
        <v>20</v>
      </c>
      <c r="E133" t="str">
        <f>IF(MAX((_xlfn.XLOOKUP("C2FEN0"&amp;C133&amp;"_output"&amp;D133&amp;"*",L:L,O:O,0,2,-1)),(_xlfn.XLOOKUP("C2FEN0"&amp;C133&amp;"_output"&amp;D133&amp;"*",T:T,W:W,0,2,-1)),(_xlfn.XLOOKUP("C2FEN0"&amp;C133&amp;"_output"&amp;D133&amp;"*",AA:AA,AD:AD,0,2,-1)))=_xlfn.XLOOKUP("C2FEN0"&amp;C133&amp;"_output"&amp;D133&amp;"*",L:L,O:O,0,2,-1),D$170,
  IF(MAX((_xlfn.XLOOKUP("C2FEN0"&amp;C133&amp;"_output"&amp;D133&amp;"*",L:L,O:O,0,2,-1)),(_xlfn.XLOOKUP("C2FEN0"&amp;C133&amp;"_output"&amp;D133&amp;"*",T:T,W:W,0,2,-1)),(_xlfn.XLOOKUP("C2FEN0"&amp;C133&amp;"_output"&amp;D133&amp;"*",AA:AA,AD:AD,0,2,-1)))=_xlfn.XLOOKUP("C2FEN0"&amp;C133&amp;"_output"&amp;D133&amp;"*",T:T,W:W,0,2,-1),D$171,D$172))</f>
        <v>GravityX</v>
      </c>
      <c r="F133" s="7">
        <f>MAX((_xlfn.XLOOKUP("C2FEN0"&amp;C133&amp;"_output"&amp;D133&amp;"*",L:L,O:O,0,2,-1)),(_xlfn.XLOOKUP("C2FEN0"&amp;C133&amp;"_output"&amp;D133&amp;"*",T:T,W:W,0,2,-1)),(_xlfn.XLOOKUP("C2FEN0"&amp;C133&amp;"_output"&amp;D133&amp;"*",AA:AA,AD:AD,0,2,-1)))</f>
        <v>663766.28624923399</v>
      </c>
      <c r="G133" s="63">
        <f>MAX((_xlfn.XLOOKUP("C2FEN0"&amp;C133&amp;"_output"&amp;D133&amp;"*",L:L,I:I,0,2,1)),(_xlfn.XLOOKUP("C2FEN0"&amp;C133&amp;"_output"&amp;D133&amp;"*",T:T,Q:Q,0,2,1)),(_xlfn.XLOOKUP("C2FEN0"&amp;C133&amp;"_output"&amp;D133&amp;"*",AA:AA,X:X,0,2,1)))</f>
        <v>44708.509027777778</v>
      </c>
      <c r="H133" s="7">
        <f t="shared" si="12"/>
        <v>23</v>
      </c>
      <c r="I133" s="88">
        <v>44708.509027777778</v>
      </c>
      <c r="J133" s="60">
        <v>44866</v>
      </c>
      <c r="K133">
        <f>ROUNDUP(_xlfn.DAYS(J133,I133)/7,0)</f>
        <v>23</v>
      </c>
      <c r="L133" t="s">
        <v>1394</v>
      </c>
      <c r="M133">
        <v>8718</v>
      </c>
      <c r="N133">
        <v>20</v>
      </c>
      <c r="O133" s="7">
        <v>663766.28624923399</v>
      </c>
    </row>
    <row r="134" spans="1:37" x14ac:dyDescent="0.2">
      <c r="A134" t="str">
        <f>"C2FEN"&amp;C134&amp;"_"&amp;D134</f>
        <v>C2FEN10480_4</v>
      </c>
      <c r="C134">
        <v>10480</v>
      </c>
      <c r="D134">
        <v>4</v>
      </c>
      <c r="E134" t="str">
        <f>IF(MAX((_xlfn.XLOOKUP("C2FEN"&amp;C134&amp;"_output"&amp;D134&amp;"_*",L:L,O:O,0,2,-1)),(_xlfn.XLOOKUP("C2FEN"&amp;C134&amp;"_output"&amp;D134&amp;"_*",T:T,W:W,0,2,-1)),(_xlfn.XLOOKUP("C2FEN"&amp;C134&amp;"_output"&amp;D134&amp;"_*",AA:AA,AD:AD,0,2,-1)))=_xlfn.XLOOKUP("C2FEN"&amp;C134&amp;"_output"&amp;D134&amp;"_*",L:L,O:O,0,2,-1),D$170,
  IF(MAX((_xlfn.XLOOKUP("C2FEN"&amp;C134&amp;"_output"&amp;D134&amp;"_*",L:L,O:O,0,2,-1)),(_xlfn.XLOOKUP("C2FEN"&amp;C134&amp;"_output"&amp;D134&amp;"_*",T:T,W:W,0,2,-1)),(_xlfn.XLOOKUP("C2FEN"&amp;C134&amp;"_output"&amp;D134&amp;"_*",AA:AA,AD:AD,0,2,-1)))=_xlfn.XLOOKUP("C2FEN"&amp;C134&amp;"_output"&amp;D134&amp;"_*",T:T,W:W,0,2,-1),D$171,D$172))</f>
        <v>GravityX</v>
      </c>
      <c r="F134" s="7">
        <f>MAX((_xlfn.XLOOKUP("C2FEN"&amp;C134&amp;"_output"&amp;D134&amp;"_*",L:L,O:O,0,2,-1)),(_xlfn.XLOOKUP("C2FEN"&amp;C134&amp;"_output"&amp;D134&amp;"_*",T:T,W:W,0,2,-1)),(_xlfn.XLOOKUP("C2FEN"&amp;C134&amp;"_output"&amp;D134&amp;"_*",AA:AA,AD:AD,0,2,-1)))</f>
        <v>670108</v>
      </c>
      <c r="G134" s="63">
        <f>MAX((_xlfn.XLOOKUP("C2FEN"&amp;C134&amp;"_output"&amp;D134&amp;"*",L:L,I:I,0,2,1)),(_xlfn.XLOOKUP("C2FEN"&amp;C134&amp;"_output"&amp;D134&amp;"*",T:T,Q:Q,0,2,1)),(_xlfn.XLOOKUP("C2FEN"&amp;C134&amp;"_output"&amp;D134&amp;"*",AA:AA,X:X,0,2,1)))</f>
        <v>44591.69027777778</v>
      </c>
      <c r="H134">
        <f t="shared" si="12"/>
        <v>40</v>
      </c>
      <c r="I134" s="64">
        <v>44591.69027777778</v>
      </c>
      <c r="J134" s="60">
        <v>44866</v>
      </c>
      <c r="K134">
        <f>ROUNDUP(_xlfn.DAYS(J134,I134)/7,0)</f>
        <v>40</v>
      </c>
      <c r="L134" t="s">
        <v>1115</v>
      </c>
      <c r="M134">
        <v>10480</v>
      </c>
      <c r="N134">
        <v>4</v>
      </c>
      <c r="O134" s="7">
        <v>670108</v>
      </c>
    </row>
    <row r="135" spans="1:37" x14ac:dyDescent="0.2">
      <c r="A135" t="str">
        <f>"C2FEN"&amp;C135&amp;"_"&amp;D135</f>
        <v>C2FEN10480_7</v>
      </c>
      <c r="C135">
        <v>10480</v>
      </c>
      <c r="D135">
        <v>7</v>
      </c>
      <c r="E135" t="str">
        <f>IF(MAX((_xlfn.XLOOKUP("C2FEN"&amp;C135&amp;"_output"&amp;D135&amp;"_*",L:L,O:O,0,2,-1)),(_xlfn.XLOOKUP("C2FEN"&amp;C135&amp;"_output"&amp;D135&amp;"_*",T:T,W:W,0,2,-1)),(_xlfn.XLOOKUP("C2FEN"&amp;C135&amp;"_output"&amp;D135&amp;"_*",AA:AA,AD:AD,0,2,-1)))=_xlfn.XLOOKUP("C2FEN"&amp;C135&amp;"_output"&amp;D135&amp;"_*",L:L,O:O,0,2,-1),D$170,
  IF(MAX((_xlfn.XLOOKUP("C2FEN"&amp;C135&amp;"_output"&amp;D135&amp;"_*",L:L,O:O,0,2,-1)),(_xlfn.XLOOKUP("C2FEN"&amp;C135&amp;"_output"&amp;D135&amp;"_*",T:T,W:W,0,2,-1)),(_xlfn.XLOOKUP("C2FEN"&amp;C135&amp;"_output"&amp;D135&amp;"_*",AA:AA,AD:AD,0,2,-1)))=_xlfn.XLOOKUP("C2FEN"&amp;C135&amp;"_output"&amp;D135&amp;"_*",T:T,W:W,0,2,-1),D$171,D$172))</f>
        <v>GravityX</v>
      </c>
      <c r="F135" s="7">
        <f>MAX((_xlfn.XLOOKUP("C2FEN"&amp;C135&amp;"_output"&amp;D135&amp;"_*",L:L,O:O,0,2,-1)),(_xlfn.XLOOKUP("C2FEN"&amp;C135&amp;"_output"&amp;D135&amp;"_*",T:T,W:W,0,2,-1)),(_xlfn.XLOOKUP("C2FEN"&amp;C135&amp;"_output"&amp;D135&amp;"_*",AA:AA,AD:AD,0,2,-1)))</f>
        <v>631919.331003514</v>
      </c>
      <c r="G135" s="63">
        <f>MAX((_xlfn.XLOOKUP("C2FEN"&amp;C135&amp;"_output"&amp;D135&amp;"*",L:L,I:I,0,2,1)),(_xlfn.XLOOKUP("C2FEN"&amp;C135&amp;"_output"&amp;D135&amp;"*",T:T,Q:Q,0,2,1)),(_xlfn.XLOOKUP("C2FEN"&amp;C135&amp;"_output"&amp;D135&amp;"*",AA:AA,X:X,0,2,1)))</f>
        <v>44653.538888888892</v>
      </c>
      <c r="H135">
        <f t="shared" si="12"/>
        <v>31</v>
      </c>
      <c r="I135" s="63">
        <v>44653.538888888892</v>
      </c>
      <c r="J135" s="60">
        <v>44866</v>
      </c>
      <c r="K135">
        <f>ROUNDUP(_xlfn.DAYS(J135,I135)/7,0)</f>
        <v>31</v>
      </c>
      <c r="L135" t="s">
        <v>1283</v>
      </c>
      <c r="M135">
        <v>10480</v>
      </c>
      <c r="N135">
        <v>7</v>
      </c>
      <c r="O135" s="7">
        <v>631919.331003514</v>
      </c>
    </row>
    <row r="136" spans="1:37" x14ac:dyDescent="0.2">
      <c r="I136" s="63">
        <v>44653.923611111109</v>
      </c>
      <c r="J136" s="56"/>
      <c r="K136" s="56"/>
      <c r="L136" t="s">
        <v>1284</v>
      </c>
      <c r="M136">
        <v>10480</v>
      </c>
      <c r="N136">
        <v>7</v>
      </c>
      <c r="O136" s="7">
        <v>631919.331003514</v>
      </c>
    </row>
    <row r="137" spans="1:37" x14ac:dyDescent="0.2">
      <c r="A137" t="str">
        <f t="shared" ref="A137:A138" si="13">"C2FEN"&amp;C137&amp;"_"&amp;D137</f>
        <v>C2FEN10480_8</v>
      </c>
      <c r="C137">
        <v>10480</v>
      </c>
      <c r="D137">
        <v>8</v>
      </c>
      <c r="E137" t="str">
        <f>IF(MAX((_xlfn.XLOOKUP("C2FEN"&amp;C137&amp;"_output"&amp;D137&amp;"_*",L:L,O:O,0,2,-1)),(_xlfn.XLOOKUP("C2FEN"&amp;C137&amp;"_output"&amp;D137&amp;"_*",T:T,W:W,0,2,-1)),(_xlfn.XLOOKUP("C2FEN"&amp;C137&amp;"_output"&amp;D137&amp;"_*",AA:AA,AD:AD,0,2,-1)))=_xlfn.XLOOKUP("C2FEN"&amp;C137&amp;"_output"&amp;D137&amp;"_*",L:L,O:O,0,2,-1),D$170,
  IF(MAX((_xlfn.XLOOKUP("C2FEN"&amp;C137&amp;"_output"&amp;D137&amp;"_*",L:L,O:O,0,2,-1)),(_xlfn.XLOOKUP("C2FEN"&amp;C137&amp;"_output"&amp;D137&amp;"_*",T:T,W:W,0,2,-1)),(_xlfn.XLOOKUP("C2FEN"&amp;C137&amp;"_output"&amp;D137&amp;"_*",AA:AA,AD:AD,0,2,-1)))=_xlfn.XLOOKUP("C2FEN"&amp;C137&amp;"_output"&amp;D137&amp;"_*",T:T,W:W,0,2,-1),D$171,D$172))</f>
        <v>GravityX</v>
      </c>
      <c r="F137" s="7">
        <f>MAX((_xlfn.XLOOKUP("C2FEN"&amp;C137&amp;"_output"&amp;D137&amp;"_*",L:L,O:O,0,2,-1)),(_xlfn.XLOOKUP("C2FEN"&amp;C137&amp;"_output"&amp;D137&amp;"_*",T:T,W:W,0,2,-1)),(_xlfn.XLOOKUP("C2FEN"&amp;C137&amp;"_output"&amp;D137&amp;"_*",AA:AA,AD:AD,0,2,-1)))</f>
        <v>743896.25459849206</v>
      </c>
      <c r="G137" s="63">
        <f>MAX((_xlfn.XLOOKUP("C2FEN"&amp;C137&amp;"_output"&amp;D137&amp;"*",L:L,I:I,0,2,1)),(_xlfn.XLOOKUP("C2FEN"&amp;C137&amp;"_output"&amp;D137&amp;"*",T:T,Q:Q,0,2,1)),(_xlfn.XLOOKUP("C2FEN"&amp;C137&amp;"_output"&amp;D137&amp;"*",AA:AA,X:X,0,2,1)))</f>
        <v>44654.776388888888</v>
      </c>
      <c r="H137">
        <f>IF(E137=$D$170,K137,IF(E137=$D$171,S137,Z137))</f>
        <v>31</v>
      </c>
      <c r="I137" s="63">
        <v>44654.776388888888</v>
      </c>
      <c r="J137" s="60">
        <v>44866</v>
      </c>
      <c r="K137">
        <f>ROUNDUP(_xlfn.DAYS(J137,I137)/7,0)</f>
        <v>31</v>
      </c>
      <c r="L137" t="s">
        <v>1285</v>
      </c>
      <c r="M137">
        <v>10480</v>
      </c>
      <c r="N137">
        <v>8</v>
      </c>
      <c r="O137" s="7">
        <v>743896.25459849206</v>
      </c>
    </row>
    <row r="138" spans="1:37" x14ac:dyDescent="0.2">
      <c r="A138" t="str">
        <f t="shared" si="13"/>
        <v>C2FEN10480_9</v>
      </c>
      <c r="C138">
        <v>10480</v>
      </c>
      <c r="D138">
        <v>9</v>
      </c>
      <c r="E138" t="str">
        <f>IF(MAX((_xlfn.XLOOKUP("C2FEN"&amp;C138&amp;"_output"&amp;D138&amp;"_*",L:L,O:O,0,2,-1)),(_xlfn.XLOOKUP("C2FEN"&amp;C138&amp;"_output"&amp;D138&amp;"_*",T:T,W:W,0,2,-1)),(_xlfn.XLOOKUP("C2FEN"&amp;C138&amp;"_output"&amp;D138&amp;"_*",AA:AA,AD:AD,0,2,-1)))=_xlfn.XLOOKUP("C2FEN"&amp;C138&amp;"_output"&amp;D138&amp;"_*",L:L,O:O,0,2,-1),D$170,
  IF(MAX((_xlfn.XLOOKUP("C2FEN"&amp;C138&amp;"_output"&amp;D138&amp;"_*",L:L,O:O,0,2,-1)),(_xlfn.XLOOKUP("C2FEN"&amp;C138&amp;"_output"&amp;D138&amp;"_*",T:T,W:W,0,2,-1)),(_xlfn.XLOOKUP("C2FEN"&amp;C138&amp;"_output"&amp;D138&amp;"_*",AA:AA,AD:AD,0,2,-1)))=_xlfn.XLOOKUP("C2FEN"&amp;C138&amp;"_output"&amp;D138&amp;"_*",T:T,W:W,0,2,-1),D$171,D$172))</f>
        <v>GravityX</v>
      </c>
      <c r="F138" s="7">
        <f>MAX((_xlfn.XLOOKUP("C2FEN"&amp;C138&amp;"_output"&amp;D138&amp;"_*",L:L,O:O,0,2,-1)),(_xlfn.XLOOKUP("C2FEN"&amp;C138&amp;"_output"&amp;D138&amp;"_*",T:T,W:W,0,2,-1)),(_xlfn.XLOOKUP("C2FEN"&amp;C138&amp;"_output"&amp;D138&amp;"_*",AA:AA,AD:AD,0,2,-1)))</f>
        <v>457614.21582343901</v>
      </c>
      <c r="G138" s="63">
        <f>IF(F138=_xlfn.XLOOKUP("C2FEN"&amp;C138&amp;"_output"&amp;D138&amp;"_*",L:L,O:O,0,2,-1),_xlfn.XLOOKUP("C2FEN"&amp;C138&amp;"_output"&amp;D138&amp;"_*",L:L,I:I,0,2,-1),IF(F138=W138,R138,IF(F138=AD138,X138,AE138)))</f>
        <v>44657.040277777778</v>
      </c>
      <c r="H138">
        <f>IF(E138=$D$170,K138,IF(E138=$D$171,S138,Z138))</f>
        <v>30</v>
      </c>
      <c r="I138" s="63">
        <v>44656.987500000003</v>
      </c>
      <c r="J138" s="60">
        <v>44866</v>
      </c>
      <c r="K138">
        <f>ROUNDUP(_xlfn.DAYS(J138,I138)/7,0)</f>
        <v>30</v>
      </c>
      <c r="L138" t="s">
        <v>1306</v>
      </c>
      <c r="M138">
        <v>10480</v>
      </c>
      <c r="N138">
        <v>9</v>
      </c>
      <c r="O138" s="7">
        <v>457614.21582343901</v>
      </c>
    </row>
    <row r="139" spans="1:37" x14ac:dyDescent="0.2">
      <c r="I139" s="63">
        <v>44657.015277777777</v>
      </c>
      <c r="J139" s="56"/>
      <c r="K139" s="56"/>
      <c r="L139" t="s">
        <v>1307</v>
      </c>
      <c r="M139">
        <v>10480</v>
      </c>
      <c r="N139">
        <v>9</v>
      </c>
      <c r="O139" s="7">
        <v>457614.21582343901</v>
      </c>
    </row>
    <row r="140" spans="1:37" x14ac:dyDescent="0.2">
      <c r="I140" s="63">
        <v>44657.040277777778</v>
      </c>
      <c r="J140" s="56"/>
      <c r="K140" s="56"/>
      <c r="L140" t="s">
        <v>1308</v>
      </c>
      <c r="M140">
        <v>10480</v>
      </c>
      <c r="N140">
        <v>9</v>
      </c>
      <c r="O140" s="7">
        <v>457614.21582343901</v>
      </c>
    </row>
    <row r="141" spans="1:37" x14ac:dyDescent="0.2">
      <c r="A141" t="str">
        <f t="shared" ref="A141:A142" si="14">"C2FEN"&amp;C141&amp;"_"&amp;D141</f>
        <v>C2FEN10480_17</v>
      </c>
      <c r="C141">
        <v>10480</v>
      </c>
      <c r="D141">
        <v>17</v>
      </c>
      <c r="E141" t="str">
        <f>IF(MAX((_xlfn.XLOOKUP("C2FEN"&amp;C141&amp;"_output"&amp;D141&amp;"_*",L:L,O:O,0,2,-1)),(_xlfn.XLOOKUP("C2FEN"&amp;C141&amp;"_output"&amp;D141&amp;"_*",T:T,W:W,0,2,-1)),(_xlfn.XLOOKUP("C2FEN"&amp;C141&amp;"_output"&amp;D141&amp;"_*",AA:AA,AD:AD,0,2,-1)))=_xlfn.XLOOKUP("C2FEN"&amp;C141&amp;"_output"&amp;D141&amp;"_*",L:L,O:O,0,2,-1),D$170,
  IF(MAX((_xlfn.XLOOKUP("C2FEN"&amp;C141&amp;"_output"&amp;D141&amp;"_*",L:L,O:O,0,2,-1)),(_xlfn.XLOOKUP("C2FEN"&amp;C141&amp;"_output"&amp;D141&amp;"_*",T:T,W:W,0,2,-1)),(_xlfn.XLOOKUP("C2FEN"&amp;C141&amp;"_output"&amp;D141&amp;"_*",AA:AA,AD:AD,0,2,-1)))=_xlfn.XLOOKUP("C2FEN"&amp;C141&amp;"_output"&amp;D141&amp;"_*",T:T,W:W,0,2,-1),D$171,D$172))</f>
        <v>GravityX</v>
      </c>
      <c r="F141" s="7">
        <f>MAX((_xlfn.XLOOKUP("C2FEN"&amp;C141&amp;"_output"&amp;D141&amp;"_*",L:L,O:O,0,2,-1)),(_xlfn.XLOOKUP("C2FEN"&amp;C141&amp;"_output"&amp;D141&amp;"_*",T:T,W:W,0,2,-1)),(_xlfn.XLOOKUP("C2FEN"&amp;C141&amp;"_output"&amp;D141&amp;"_*",AA:AA,AD:AD,0,2,-1)))</f>
        <v>664552.56456895499</v>
      </c>
      <c r="G141" s="63">
        <f>MAX((_xlfn.XLOOKUP("C2FEN"&amp;C141&amp;"_output"&amp;D141&amp;"*",L:L,I:I,0,2,1)),(_xlfn.XLOOKUP("C2FEN"&amp;C141&amp;"_output"&amp;D141&amp;"*",T:T,Q:Q,0,2,1)),(_xlfn.XLOOKUP("C2FEN"&amp;C141&amp;"_output"&amp;D141&amp;"*",AA:AA,X:X,0,2,1)))</f>
        <v>44656.411111111112</v>
      </c>
      <c r="H141">
        <f>IF(E141=$D$170,K141,IF(E141=$D$171,S141,Z141))</f>
        <v>30</v>
      </c>
      <c r="I141" s="69">
        <v>44656.411111111112</v>
      </c>
      <c r="J141" s="60">
        <v>44866</v>
      </c>
      <c r="K141">
        <f>ROUNDUP(_xlfn.DAYS(J141,I141)/7,0)</f>
        <v>30</v>
      </c>
      <c r="L141" t="s">
        <v>1292</v>
      </c>
      <c r="M141">
        <v>10480</v>
      </c>
      <c r="N141">
        <v>17</v>
      </c>
      <c r="O141" s="7">
        <v>664552.56456895499</v>
      </c>
    </row>
    <row r="142" spans="1:37" x14ac:dyDescent="0.2">
      <c r="A142" t="str">
        <f t="shared" si="14"/>
        <v>C2FEN12209_2</v>
      </c>
      <c r="B142" s="6"/>
      <c r="C142">
        <v>12209</v>
      </c>
      <c r="D142">
        <v>2</v>
      </c>
      <c r="E142" t="str">
        <f>IF(MAX((_xlfn.XLOOKUP("C2FEN"&amp;C142&amp;"_output"&amp;D142&amp;"_*",L:L,O:O,0,2,-1)),(_xlfn.XLOOKUP("C2FEN"&amp;C142&amp;"_output"&amp;D142&amp;"_*",T:T,W:W,0,2,-1)),(_xlfn.XLOOKUP("C2FEN"&amp;C142&amp;"_output"&amp;D142&amp;"_*",AA:AA,AD:AD,0,2,-1)))=_xlfn.XLOOKUP("C2FEN"&amp;C142&amp;"_output"&amp;D142&amp;"_*",L:L,O:O,0,2,-1),D$170,
  IF(MAX((_xlfn.XLOOKUP("C2FEN"&amp;C142&amp;"_output"&amp;D142&amp;"_*",L:L,O:O,0,2,-1)),(_xlfn.XLOOKUP("C2FEN"&amp;C142&amp;"_output"&amp;D142&amp;"_*",T:T,W:W,0,2,-1)),(_xlfn.XLOOKUP("C2FEN"&amp;C142&amp;"_output"&amp;D142&amp;"_*",AA:AA,AD:AD,0,2,-1)))=_xlfn.XLOOKUP("C2FEN"&amp;C142&amp;"_output"&amp;D142&amp;"_*",T:T,W:W,0,2,-1),D$171,D$172))</f>
        <v>GravityX</v>
      </c>
      <c r="F142" s="7">
        <f>MAX((_xlfn.XLOOKUP("C2FEN"&amp;C142&amp;"_output"&amp;D142&amp;"_*",L:L,O:O,0,2,-1)),(_xlfn.XLOOKUP("C2FEN"&amp;C142&amp;"_output"&amp;D142&amp;"_*",T:T,W:W,0,2,-1)),(_xlfn.XLOOKUP("C2FEN"&amp;C142&amp;"_output"&amp;D142&amp;"_*",AA:AA,AD:AD,0,2,-1)))</f>
        <v>4959762.1976750204</v>
      </c>
      <c r="G142" s="63">
        <f>IF(F142=_xlfn.XLOOKUP("C2FEN"&amp;C142&amp;"_output"&amp;D142&amp;"_*",L:L,O:O,0,2,-1),_xlfn.XLOOKUP("C2FEN"&amp;C142&amp;"_output"&amp;D142&amp;"_*",L:L,I:I,0,2,-1),IF(F142=W142,R142,IF(F142=AD142,X142,AE142)))</f>
        <v>44628.855555555558</v>
      </c>
      <c r="H142">
        <f>IF(E142=$D$170,K142,IF(E142=$D$171,S142,Z142))</f>
        <v>40</v>
      </c>
      <c r="I142" s="64">
        <v>44591.739583333336</v>
      </c>
      <c r="J142" s="60">
        <v>44866</v>
      </c>
      <c r="K142">
        <f>ROUNDUP(_xlfn.DAYS(J142,I142)/7,0)</f>
        <v>40</v>
      </c>
      <c r="L142" t="s">
        <v>1114</v>
      </c>
      <c r="M142">
        <v>12209</v>
      </c>
      <c r="N142">
        <v>2</v>
      </c>
      <c r="O142" s="6">
        <v>4959551.4349841299</v>
      </c>
      <c r="P142" s="6"/>
      <c r="AK142" s="6"/>
    </row>
    <row r="143" spans="1:37" x14ac:dyDescent="0.2">
      <c r="I143" s="64">
        <v>44628.855555555558</v>
      </c>
      <c r="J143" s="56"/>
      <c r="K143" s="56"/>
      <c r="L143" t="s">
        <v>1070</v>
      </c>
      <c r="M143">
        <v>12209</v>
      </c>
      <c r="N143">
        <v>2</v>
      </c>
      <c r="O143" s="7">
        <v>4959762.1976750204</v>
      </c>
    </row>
    <row r="144" spans="1:37" x14ac:dyDescent="0.2">
      <c r="A144" t="str">
        <f t="shared" ref="A144:A167" si="15">"C2FEN"&amp;C144&amp;"_"&amp;D144</f>
        <v>C2FEN12209_42</v>
      </c>
      <c r="B144" s="6"/>
      <c r="C144">
        <v>12209</v>
      </c>
      <c r="D144">
        <v>42</v>
      </c>
      <c r="E144" t="str">
        <f>IF(MAX((_xlfn.XLOOKUP("C2FEN"&amp;C144&amp;"_output"&amp;D144&amp;"_*",L:L,O:O,0,2,-1)),(_xlfn.XLOOKUP("C2FEN"&amp;C144&amp;"_output"&amp;D144&amp;"_*",T:T,W:W,0,2,-1)),(_xlfn.XLOOKUP("C2FEN"&amp;C144&amp;"_output"&amp;D144&amp;"_*",AA:AA,AD:AD,0,2,-1)))=_xlfn.XLOOKUP("C2FEN"&amp;C144&amp;"_output"&amp;D144&amp;"_*",L:L,O:O,0,2,-1),D$170,
  IF(MAX((_xlfn.XLOOKUP("C2FEN"&amp;C144&amp;"_output"&amp;D144&amp;"_*",L:L,O:O,0,2,-1)),(_xlfn.XLOOKUP("C2FEN"&amp;C144&amp;"_output"&amp;D144&amp;"_*",T:T,W:W,0,2,-1)),(_xlfn.XLOOKUP("C2FEN"&amp;C144&amp;"_output"&amp;D144&amp;"_*",AA:AA,AD:AD,0,2,-1)))=_xlfn.XLOOKUP("C2FEN"&amp;C144&amp;"_output"&amp;D144&amp;"_*",T:T,W:W,0,2,-1),D$171,D$172))</f>
        <v>GravityX</v>
      </c>
      <c r="F144" s="7">
        <f>MAX((_xlfn.XLOOKUP("C2FEN"&amp;C144&amp;"_output"&amp;D144&amp;"_*",L:L,O:O,0,2,-1)),(_xlfn.XLOOKUP("C2FEN"&amp;C144&amp;"_output"&amp;D144&amp;"_*",T:T,W:W,0,2,-1)),(_xlfn.XLOOKUP("C2FEN"&amp;C144&amp;"_output"&amp;D144&amp;"_*",AA:AA,AD:AD,0,2,-1)))</f>
        <v>4803560.0912959296</v>
      </c>
      <c r="G144" s="63">
        <f>MAX((_xlfn.XLOOKUP("C2FEN"&amp;C144&amp;"_output"&amp;D144&amp;"*",L:L,I:I,0,2,1)),(_xlfn.XLOOKUP("C2FEN"&amp;C144&amp;"_output"&amp;D144&amp;"*",T:T,Q:Q,0,2,1)),(_xlfn.XLOOKUP("C2FEN"&amp;C144&amp;"_output"&amp;D144&amp;"*",AA:AA,X:X,0,2,1)))</f>
        <v>44591.9</v>
      </c>
      <c r="H144">
        <f>IF(E144=$D$170,K144,IF(E144=$D$171,S144,Z144))</f>
        <v>40</v>
      </c>
      <c r="I144" s="64">
        <v>44591.9</v>
      </c>
      <c r="J144" s="60">
        <v>44866</v>
      </c>
      <c r="K144">
        <f>ROUNDUP(_xlfn.DAYS(J144,I144)/7,0)</f>
        <v>40</v>
      </c>
      <c r="L144" t="s">
        <v>1113</v>
      </c>
      <c r="M144">
        <v>12209</v>
      </c>
      <c r="N144">
        <v>42</v>
      </c>
      <c r="O144" s="6">
        <v>4803560.0912959296</v>
      </c>
      <c r="P144" s="6"/>
      <c r="AK144" s="6"/>
    </row>
    <row r="145" spans="1:15" x14ac:dyDescent="0.2">
      <c r="A145" t="str">
        <f t="shared" si="15"/>
        <v>C2FEN12209_88</v>
      </c>
      <c r="C145">
        <v>12209</v>
      </c>
      <c r="D145">
        <v>88</v>
      </c>
      <c r="E145" t="str">
        <f>IF(MAX((_xlfn.XLOOKUP("C2FEN"&amp;C145&amp;"_output"&amp;D145&amp;"_*",L:L,O:O,0,2,-1)),(_xlfn.XLOOKUP("C2FEN"&amp;C145&amp;"_output"&amp;D145&amp;"_*",T:T,W:W,0,2,-1)),(_xlfn.XLOOKUP("C2FEN"&amp;C145&amp;"_output"&amp;D145&amp;"_*",AA:AA,AD:AD,0,2,-1)))=_xlfn.XLOOKUP("C2FEN"&amp;C145&amp;"_output"&amp;D145&amp;"_*",L:L,O:O,0,2,-1),D$170,
  IF(MAX((_xlfn.XLOOKUP("C2FEN"&amp;C145&amp;"_output"&amp;D145&amp;"_*",L:L,O:O,0,2,-1)),(_xlfn.XLOOKUP("C2FEN"&amp;C145&amp;"_output"&amp;D145&amp;"_*",T:T,W:W,0,2,-1)),(_xlfn.XLOOKUP("C2FEN"&amp;C145&amp;"_output"&amp;D145&amp;"_*",AA:AA,AD:AD,0,2,-1)))=_xlfn.XLOOKUP("C2FEN"&amp;C145&amp;"_output"&amp;D145&amp;"_*",T:T,W:W,0,2,-1),D$171,D$172))</f>
        <v>GravityX</v>
      </c>
      <c r="F145" s="7">
        <f>MAX((_xlfn.XLOOKUP("C2FEN"&amp;C145&amp;"_output"&amp;D145&amp;"_*",L:L,O:O,0,2,-1)),(_xlfn.XLOOKUP("C2FEN"&amp;C145&amp;"_output"&amp;D145&amp;"_*",T:T,W:W,0,2,-1)),(_xlfn.XLOOKUP("C2FEN"&amp;C145&amp;"_output"&amp;D145&amp;"_*",AA:AA,AD:AD,0,2,-1)))</f>
        <v>5332437.5149455704</v>
      </c>
      <c r="G145" s="63">
        <f>MAX((_xlfn.XLOOKUP("C2FEN"&amp;C145&amp;"_output"&amp;D145&amp;"*",L:L,I:I,0,2,1)),(_xlfn.XLOOKUP("C2FEN"&amp;C145&amp;"_output"&amp;D145&amp;"*",T:T,Q:Q,0,2,1)),(_xlfn.XLOOKUP("C2FEN"&amp;C145&amp;"_output"&amp;D145&amp;"*",AA:AA,X:X,0,2,1)))</f>
        <v>44709.697916666664</v>
      </c>
      <c r="H145">
        <f>IF(E145=$D$170,K145,IF(E145=$D$171,S145,Z145))</f>
        <v>23</v>
      </c>
      <c r="I145" s="87">
        <v>44709.697916666664</v>
      </c>
      <c r="J145" s="60">
        <v>44866</v>
      </c>
      <c r="K145">
        <f>ROUNDUP(_xlfn.DAYS(J145,I145)/7,0)</f>
        <v>23</v>
      </c>
      <c r="L145" t="s">
        <v>1395</v>
      </c>
      <c r="M145">
        <v>12209</v>
      </c>
      <c r="N145">
        <v>88</v>
      </c>
      <c r="O145" s="7">
        <v>5332437.5149455704</v>
      </c>
    </row>
    <row r="146" spans="1:15" x14ac:dyDescent="0.2">
      <c r="A146" t="str">
        <f t="shared" si="15"/>
        <v>C2FEN12209_96</v>
      </c>
      <c r="C146">
        <v>12209</v>
      </c>
      <c r="D146">
        <v>96</v>
      </c>
      <c r="E146" t="str">
        <f>IF(MAX((_xlfn.XLOOKUP("C2FEN"&amp;C146&amp;"_output"&amp;D146&amp;"_*",L:L,O:O,0,2,-1)),(_xlfn.XLOOKUP("C2FEN"&amp;C146&amp;"_output"&amp;D146&amp;"_*",T:T,W:W,0,2,-1)),(_xlfn.XLOOKUP("C2FEN"&amp;C146&amp;"_output"&amp;D146&amp;"_*",AA:AA,AD:AD,0,2,-1)))=_xlfn.XLOOKUP("C2FEN"&amp;C146&amp;"_output"&amp;D146&amp;"_*",L:L,O:O,0,2,-1),D$170,
  IF(MAX((_xlfn.XLOOKUP("C2FEN"&amp;C146&amp;"_output"&amp;D146&amp;"_*",L:L,O:O,0,2,-1)),(_xlfn.XLOOKUP("C2FEN"&amp;C146&amp;"_output"&amp;D146&amp;"_*",T:T,W:W,0,2,-1)),(_xlfn.XLOOKUP("C2FEN"&amp;C146&amp;"_output"&amp;D146&amp;"_*",AA:AA,AD:AD,0,2,-1)))=_xlfn.XLOOKUP("C2FEN"&amp;C146&amp;"_output"&amp;D146&amp;"_*",T:T,W:W,0,2,-1),D$171,D$172))</f>
        <v>GravityX</v>
      </c>
      <c r="F146" s="7">
        <f>MAX((_xlfn.XLOOKUP("C2FEN"&amp;C146&amp;"_output"&amp;D146&amp;"*",L:L,O:O,0,2,-1)),(_xlfn.XLOOKUP("C2FEN"&amp;C146&amp;"_output"&amp;D146&amp;"_*",T:T,W:W,0,2,-1)),(_xlfn.XLOOKUP("C2FEN"&amp;C146&amp;"_output"&amp;D146&amp;"_*",AA:AA,AD:AD,0,2,-1)))</f>
        <v>5254145.3802322298</v>
      </c>
      <c r="G146" s="63">
        <f>IF(F146=_xlfn.XLOOKUP("C2FEN"&amp;C146&amp;"_output"&amp;D146&amp;"_*",L:L,O:O,0,2,-1),_xlfn.XLOOKUP("C2FEN"&amp;C146&amp;"_output"&amp;D146&amp;"_*",L:L,I:I,0,2,-1),IF(F146=W146,R146,IF(F146=AD146,X146,AE146)))</f>
        <v>44794.431944444441</v>
      </c>
      <c r="H146">
        <f>IF(E146=$D$170,K146,IF(E146=$D$171,S146,Z146))</f>
        <v>23</v>
      </c>
      <c r="I146" s="87">
        <v>44710.667361111111</v>
      </c>
      <c r="J146" s="60">
        <v>44866</v>
      </c>
      <c r="K146">
        <f>ROUNDUP(_xlfn.DAYS(J146,I146)/7,0)</f>
        <v>23</v>
      </c>
      <c r="L146" t="s">
        <v>1396</v>
      </c>
      <c r="M146">
        <v>12209</v>
      </c>
      <c r="N146">
        <v>96</v>
      </c>
      <c r="O146" s="7">
        <v>5253332.9977401104</v>
      </c>
    </row>
    <row r="147" spans="1:15" x14ac:dyDescent="0.2">
      <c r="F147" s="7"/>
      <c r="G147" s="63"/>
      <c r="I147" s="63">
        <v>44783.660416666666</v>
      </c>
      <c r="J147" s="60"/>
      <c r="L147" t="s">
        <v>1516</v>
      </c>
      <c r="M147">
        <v>12209</v>
      </c>
      <c r="N147">
        <v>96</v>
      </c>
      <c r="O147" s="7">
        <v>5254144.2319999002</v>
      </c>
    </row>
    <row r="148" spans="1:15" x14ac:dyDescent="0.2">
      <c r="F148" s="7"/>
      <c r="G148" s="63"/>
      <c r="I148" s="63">
        <v>44794.431944444441</v>
      </c>
      <c r="J148" s="60"/>
      <c r="L148" t="s">
        <v>1528</v>
      </c>
      <c r="M148">
        <v>12209</v>
      </c>
      <c r="N148">
        <v>96</v>
      </c>
      <c r="O148" s="7">
        <v>5254145.3802322298</v>
      </c>
    </row>
    <row r="149" spans="1:15" x14ac:dyDescent="0.2">
      <c r="A149" t="str">
        <f t="shared" si="15"/>
        <v>C2FEN12209_97</v>
      </c>
      <c r="C149">
        <v>12209</v>
      </c>
      <c r="D149">
        <v>97</v>
      </c>
      <c r="E149" t="str">
        <f>IF(MAX((_xlfn.XLOOKUP("C2FEN"&amp;C149&amp;"_output"&amp;D149&amp;"_*",L:L,O:O,0,2,-1)),(_xlfn.XLOOKUP("C2FEN"&amp;C149&amp;"_output"&amp;D149&amp;"_*",T:T,W:W,0,2,-1)),(_xlfn.XLOOKUP("C2FEN"&amp;C149&amp;"_output"&amp;D149&amp;"_*",AA:AA,AD:AD,0,2,-1)))=_xlfn.XLOOKUP("C2FEN"&amp;C149&amp;"_output"&amp;D149&amp;"_*",L:L,O:O,0,2,-1),D$170,
  IF(MAX((_xlfn.XLOOKUP("C2FEN"&amp;C149&amp;"_output"&amp;D149&amp;"_*",L:L,O:O,0,2,-1)),(_xlfn.XLOOKUP("C2FEN"&amp;C149&amp;"_output"&amp;D149&amp;"_*",T:T,W:W,0,2,-1)),(_xlfn.XLOOKUP("C2FEN"&amp;C149&amp;"_output"&amp;D149&amp;"_*",AA:AA,AD:AD,0,2,-1)))=_xlfn.XLOOKUP("C2FEN"&amp;C149&amp;"_output"&amp;D149&amp;"_*",T:T,W:W,0,2,-1),D$171,D$172))</f>
        <v>GravityX</v>
      </c>
      <c r="F149" s="7">
        <f t="shared" ref="F149:F157" si="16">MAX((_xlfn.XLOOKUP("C2FEN"&amp;C149&amp;"_output"&amp;D149&amp;"_*",L:L,O:O,0,2,-1)),(_xlfn.XLOOKUP("C2FEN"&amp;C149&amp;"_output"&amp;D149&amp;"_*",T:T,W:W,0,2,-1)),(_xlfn.XLOOKUP("C2FEN"&amp;C149&amp;"_output"&amp;D149&amp;"_*",AA:AA,AD:AD,0,2,-1)))</f>
        <v>5340318.13620809</v>
      </c>
      <c r="G149" s="63">
        <f t="shared" ref="G149:G167" si="17">MAX((_xlfn.XLOOKUP("C2FEN"&amp;C149&amp;"_output"&amp;D149&amp;"*",L:L,I:I,0,2,1)),(_xlfn.XLOOKUP("C2FEN"&amp;C149&amp;"_output"&amp;D149&amp;"*",T:T,Q:Q,0,2,1)),(_xlfn.XLOOKUP("C2FEN"&amp;C149&amp;"_output"&amp;D149&amp;"*",AA:AA,X:X,0,2,1)))</f>
        <v>44711.886111111111</v>
      </c>
      <c r="H149" s="7">
        <f t="shared" ref="H149:H165" si="18">IF(E149=$D$170,K149,IF(E149=$D$171,S149,Z149))</f>
        <v>23</v>
      </c>
      <c r="I149" s="90">
        <v>44711.886111111111</v>
      </c>
      <c r="J149" s="60">
        <v>44866</v>
      </c>
      <c r="K149">
        <f>ROUNDUP(_xlfn.DAYS(J149,I149)/7,0)</f>
        <v>23</v>
      </c>
      <c r="L149" t="s">
        <v>1399</v>
      </c>
      <c r="M149">
        <v>12209</v>
      </c>
      <c r="N149">
        <v>97</v>
      </c>
      <c r="O149" s="7">
        <v>5340318.13620809</v>
      </c>
    </row>
    <row r="150" spans="1:15" x14ac:dyDescent="0.2">
      <c r="A150" t="str">
        <f t="shared" si="15"/>
        <v>C2FEN17700_19</v>
      </c>
      <c r="C150" s="5">
        <v>17700</v>
      </c>
      <c r="D150" s="5">
        <v>19</v>
      </c>
      <c r="E150" t="str">
        <f t="shared" ref="E150:E167" si="19">_xlfn.SINGLE(IF(MAX((_xlfn.XLOOKUP("C2FEN"&amp;C150&amp;"_output"&amp;D150&amp;"_*",L:L,O:O,0,2,-1)),(_xlfn.XLOOKUP("C2FEN"&amp;C150&amp;"_output"&amp;D150&amp;"_*",T:T,W:W,0,2,-1)),(_xlfn.XLOOKUP("C2FEN"&amp;C150&amp;"_output"&amp;D150&amp;"_*",AA:AA,AD:AD,0,2,-1)))=_xlfn.XLOOKUP("C2FEN"&amp;C150&amp;"_output"&amp;D150&amp;"_*",L:L,O:O,0,2,-1),D$170,
  IF(MAX((_xlfn.XLOOKUP("C2FEN"&amp;C150&amp;"_output"&amp;D150&amp;"_*",L:L,O:O,0,2,-1)),(_xlfn.XLOOKUP("C2FEN"&amp;C150&amp;"_output"&amp;D150&amp;"_*",T:T,W:W,0,2,-1)),(_xlfn.XLOOKUP("C2FEN"&amp;C150&amp;"_output"&amp;D150&amp;"_*",AA:AA,AD:AD,0,2,-1)))=_xlfn.XLOOKUP("C2FEN"&amp;C150&amp;"_output"&amp;D150&amp;"_*",T:T,W:W,0,2,-1),D$171,D$172)))</f>
        <v>GravityX</v>
      </c>
      <c r="F150" s="7">
        <f t="shared" si="16"/>
        <v>14115710.960380601</v>
      </c>
      <c r="G150" s="63">
        <f t="shared" si="17"/>
        <v>44646.861805555556</v>
      </c>
      <c r="H150">
        <f t="shared" si="18"/>
        <v>32</v>
      </c>
      <c r="I150" s="63">
        <v>44646.861805555556</v>
      </c>
      <c r="J150" s="60">
        <v>44866</v>
      </c>
      <c r="K150">
        <f>ROUNDUP(_xlfn.DAYS(J150,I150)/7,0)</f>
        <v>32</v>
      </c>
      <c r="L150" t="s">
        <v>1219</v>
      </c>
      <c r="M150" s="5">
        <v>17700</v>
      </c>
      <c r="N150" s="5">
        <v>19</v>
      </c>
      <c r="O150" s="7">
        <v>14115710.960380601</v>
      </c>
    </row>
    <row r="151" spans="1:15" x14ac:dyDescent="0.2">
      <c r="A151" t="str">
        <f t="shared" si="15"/>
        <v>C2FEN17700_20</v>
      </c>
      <c r="C151" s="5">
        <v>17700</v>
      </c>
      <c r="D151" s="5">
        <v>20</v>
      </c>
      <c r="E151" t="str">
        <f t="shared" si="19"/>
        <v>GravityX</v>
      </c>
      <c r="F151" s="7">
        <f t="shared" si="16"/>
        <v>14077063.5206833</v>
      </c>
      <c r="G151" s="63">
        <f t="shared" si="17"/>
        <v>44647.415277777778</v>
      </c>
      <c r="H151">
        <f t="shared" si="18"/>
        <v>32</v>
      </c>
      <c r="I151" s="63">
        <v>44647.415277777778</v>
      </c>
      <c r="J151" s="60">
        <v>44866</v>
      </c>
      <c r="K151">
        <f>ROUNDUP(_xlfn.DAYS(J151,I151)/7,0)</f>
        <v>32</v>
      </c>
      <c r="L151" t="s">
        <v>1220</v>
      </c>
      <c r="M151" s="5">
        <v>17700</v>
      </c>
      <c r="N151" s="5">
        <v>20</v>
      </c>
      <c r="O151" s="7">
        <v>14077063.5206833</v>
      </c>
    </row>
    <row r="152" spans="1:15" x14ac:dyDescent="0.2">
      <c r="A152" t="str">
        <f t="shared" si="15"/>
        <v>C2FEN17700_21</v>
      </c>
      <c r="C152" s="5">
        <v>17700</v>
      </c>
      <c r="D152" s="5">
        <v>21</v>
      </c>
      <c r="E152" t="str">
        <f t="shared" si="19"/>
        <v>GravityX</v>
      </c>
      <c r="F152" s="7">
        <f t="shared" si="16"/>
        <v>14039393.9855299</v>
      </c>
      <c r="G152" s="63">
        <f t="shared" si="17"/>
        <v>44647.415277777778</v>
      </c>
      <c r="H152">
        <f t="shared" si="18"/>
        <v>32</v>
      </c>
      <c r="I152" s="63">
        <v>44647.415277777778</v>
      </c>
      <c r="J152" s="60">
        <v>44866</v>
      </c>
      <c r="K152">
        <f>ROUNDUP(_xlfn.DAYS(J152,I152)/7,0)</f>
        <v>32</v>
      </c>
      <c r="L152" t="s">
        <v>1221</v>
      </c>
      <c r="M152" s="5">
        <v>17700</v>
      </c>
      <c r="N152" s="5">
        <v>21</v>
      </c>
      <c r="O152" s="7">
        <v>14039393.9855299</v>
      </c>
    </row>
    <row r="153" spans="1:15" x14ac:dyDescent="0.2">
      <c r="A153" t="str">
        <f t="shared" si="15"/>
        <v>C2FEN17700_89</v>
      </c>
      <c r="C153" s="5">
        <v>17700</v>
      </c>
      <c r="D153" s="5">
        <v>89</v>
      </c>
      <c r="E153" t="str">
        <f t="shared" si="19"/>
        <v>GravityX</v>
      </c>
      <c r="F153" s="7">
        <f t="shared" si="16"/>
        <v>14141883.3980543</v>
      </c>
      <c r="G153" s="63">
        <f t="shared" si="17"/>
        <v>44647.547222222223</v>
      </c>
      <c r="H153">
        <f t="shared" si="18"/>
        <v>32</v>
      </c>
      <c r="I153" s="63">
        <v>44647.547222222223</v>
      </c>
      <c r="J153" s="60">
        <v>44866</v>
      </c>
      <c r="K153">
        <f>ROUNDUP(_xlfn.DAYS(J153,I153)/7,0)</f>
        <v>32</v>
      </c>
      <c r="L153" t="s">
        <v>1222</v>
      </c>
      <c r="M153" s="5">
        <v>17700</v>
      </c>
      <c r="N153" s="5">
        <v>89</v>
      </c>
      <c r="O153" s="7">
        <v>14141883.3980543</v>
      </c>
    </row>
    <row r="154" spans="1:15" x14ac:dyDescent="0.2">
      <c r="A154" t="str">
        <f t="shared" si="15"/>
        <v>C2FEN17700_94</v>
      </c>
      <c r="C154" s="5">
        <v>17700</v>
      </c>
      <c r="D154" s="5">
        <v>94</v>
      </c>
      <c r="E154" t="str">
        <f t="shared" si="19"/>
        <v>GravityX</v>
      </c>
      <c r="F154" s="7">
        <f t="shared" si="16"/>
        <v>14247263.744406</v>
      </c>
      <c r="G154" s="63">
        <f t="shared" si="17"/>
        <v>44647.791666666664</v>
      </c>
      <c r="H154">
        <f t="shared" si="18"/>
        <v>32</v>
      </c>
      <c r="I154" s="63">
        <v>44647.791666666664</v>
      </c>
      <c r="J154" s="60">
        <v>44866</v>
      </c>
      <c r="K154">
        <f>ROUNDUP(_xlfn.DAYS(J154,I154)/7,0)</f>
        <v>32</v>
      </c>
      <c r="L154" t="s">
        <v>1223</v>
      </c>
      <c r="M154" s="5">
        <v>17700</v>
      </c>
      <c r="N154" s="5">
        <v>94</v>
      </c>
      <c r="O154" s="7">
        <v>14247263.744406</v>
      </c>
    </row>
    <row r="155" spans="1:15" x14ac:dyDescent="0.2">
      <c r="A155" t="str">
        <f t="shared" si="15"/>
        <v>C2FEN17700_106</v>
      </c>
      <c r="C155" s="5">
        <v>17700</v>
      </c>
      <c r="D155" s="5">
        <v>106</v>
      </c>
      <c r="E155" t="str">
        <f t="shared" si="19"/>
        <v>GravityX</v>
      </c>
      <c r="F155" s="7">
        <f t="shared" si="16"/>
        <v>14150735.4996011</v>
      </c>
      <c r="G155" s="63">
        <f t="shared" si="17"/>
        <v>44648.337500000001</v>
      </c>
      <c r="H155">
        <f t="shared" si="18"/>
        <v>32</v>
      </c>
      <c r="I155" s="63">
        <v>44648.337500000001</v>
      </c>
      <c r="J155" s="60">
        <v>44866</v>
      </c>
      <c r="K155">
        <f>ROUNDUP(_xlfn.DAYS(J155,I155)/7,0)</f>
        <v>32</v>
      </c>
      <c r="L155" t="s">
        <v>1217</v>
      </c>
      <c r="M155" s="5">
        <v>17700</v>
      </c>
      <c r="N155" s="5">
        <v>106</v>
      </c>
      <c r="O155" s="7">
        <v>14150735.4996011</v>
      </c>
    </row>
    <row r="156" spans="1:15" x14ac:dyDescent="0.2">
      <c r="A156" t="str">
        <f t="shared" si="15"/>
        <v>C2FEN17700_107</v>
      </c>
      <c r="C156" s="5">
        <v>17700</v>
      </c>
      <c r="D156" s="5">
        <v>107</v>
      </c>
      <c r="E156" t="str">
        <f t="shared" si="19"/>
        <v>GravityX</v>
      </c>
      <c r="F156" s="7">
        <f t="shared" si="16"/>
        <v>13963359.2337519</v>
      </c>
      <c r="G156" s="63">
        <f t="shared" si="17"/>
        <v>44648.337500000001</v>
      </c>
      <c r="H156">
        <f t="shared" si="18"/>
        <v>32</v>
      </c>
      <c r="I156" s="63">
        <v>44648.337500000001</v>
      </c>
      <c r="J156" s="60">
        <v>44866</v>
      </c>
      <c r="K156">
        <f>ROUNDUP(_xlfn.DAYS(J156,I156)/7,0)</f>
        <v>32</v>
      </c>
      <c r="L156" t="s">
        <v>1218</v>
      </c>
      <c r="M156" s="5">
        <v>17700</v>
      </c>
      <c r="N156" s="5">
        <v>107</v>
      </c>
      <c r="O156" s="7">
        <v>13963359.2337519</v>
      </c>
    </row>
    <row r="157" spans="1:15" x14ac:dyDescent="0.2">
      <c r="A157" t="str">
        <f t="shared" si="15"/>
        <v>C2FEN17700_115</v>
      </c>
      <c r="C157" s="5">
        <v>17700</v>
      </c>
      <c r="D157" s="5">
        <v>115</v>
      </c>
      <c r="E157" t="str">
        <f t="shared" si="19"/>
        <v>GravityX</v>
      </c>
      <c r="F157" s="7">
        <f t="shared" si="16"/>
        <v>14995253.1143394</v>
      </c>
      <c r="G157" s="63">
        <f t="shared" si="17"/>
        <v>44712.012499999997</v>
      </c>
      <c r="H157">
        <f t="shared" si="18"/>
        <v>22</v>
      </c>
      <c r="I157" s="91">
        <v>44712.012499999997</v>
      </c>
      <c r="J157" s="60">
        <v>44866</v>
      </c>
      <c r="K157">
        <f>ROUNDUP(_xlfn.DAYS(J157,I157)/7,0)</f>
        <v>22</v>
      </c>
      <c r="L157" t="s">
        <v>1398</v>
      </c>
      <c r="M157" s="5">
        <v>17700</v>
      </c>
      <c r="N157" s="5">
        <v>115</v>
      </c>
      <c r="O157" s="7">
        <v>14995253.1143394</v>
      </c>
    </row>
    <row r="158" spans="1:15" x14ac:dyDescent="0.2">
      <c r="A158" t="str">
        <f t="shared" si="15"/>
        <v>C2FEN19402_6</v>
      </c>
      <c r="C158" s="5">
        <v>19402</v>
      </c>
      <c r="D158" s="5">
        <v>6</v>
      </c>
      <c r="E158" t="str">
        <f t="shared" si="19"/>
        <v>GravityX</v>
      </c>
      <c r="F158" s="7">
        <f t="shared" ref="F158:F167" si="20">MAX((_xlfn.XLOOKUP("C2FEN"&amp;C158&amp;"_output"&amp;D158&amp;"*",L:L,O:O,0,2,1)),(_xlfn.XLOOKUP("C2FEN"&amp;C158&amp;"_output"&amp;D158&amp;"*",T:T,W:W,0,2,-1)),(_xlfn.XLOOKUP("C2FEN"&amp;C158&amp;"_output"&amp;D158&amp;"*",AA:AA,AD:AD,0,2,-1)))</f>
        <v>467520.53508550703</v>
      </c>
      <c r="G158" s="63">
        <f t="shared" si="17"/>
        <v>44662.365277777775</v>
      </c>
      <c r="H158">
        <f t="shared" si="18"/>
        <v>30</v>
      </c>
      <c r="I158" s="18">
        <v>44662.365277777775</v>
      </c>
      <c r="J158" s="60">
        <v>44866</v>
      </c>
      <c r="K158">
        <f>ROUNDUP(_xlfn.DAYS(J158,I158)/7,0)</f>
        <v>30</v>
      </c>
      <c r="L158" t="s">
        <v>1316</v>
      </c>
      <c r="M158" s="5">
        <v>19402</v>
      </c>
      <c r="N158" s="5">
        <v>6</v>
      </c>
      <c r="O158" s="7">
        <v>467520.53508550703</v>
      </c>
    </row>
    <row r="159" spans="1:15" x14ac:dyDescent="0.2">
      <c r="A159" t="str">
        <f t="shared" si="15"/>
        <v>C2FEN19402_10</v>
      </c>
      <c r="C159" s="5">
        <v>19402</v>
      </c>
      <c r="D159" s="5">
        <v>10</v>
      </c>
      <c r="E159" t="str">
        <f t="shared" si="19"/>
        <v>GravityX</v>
      </c>
      <c r="F159" s="7">
        <f t="shared" si="20"/>
        <v>560400.70707493904</v>
      </c>
      <c r="G159" s="63">
        <f t="shared" si="17"/>
        <v>44677.373611111114</v>
      </c>
      <c r="H159">
        <f t="shared" si="18"/>
        <v>27</v>
      </c>
      <c r="I159" s="18">
        <v>44677.373611111114</v>
      </c>
      <c r="J159" s="60">
        <v>44866</v>
      </c>
      <c r="K159">
        <f>ROUNDUP(_xlfn.DAYS(J159,I159)/7,0)</f>
        <v>27</v>
      </c>
      <c r="L159" t="s">
        <v>1359</v>
      </c>
      <c r="M159" s="5">
        <v>19402</v>
      </c>
      <c r="N159" s="5">
        <v>10</v>
      </c>
      <c r="O159" s="7">
        <v>560400.70707493904</v>
      </c>
    </row>
    <row r="160" spans="1:15" x14ac:dyDescent="0.2">
      <c r="A160" t="str">
        <f t="shared" si="15"/>
        <v>C2FEN19402_69</v>
      </c>
      <c r="C160" s="5">
        <v>19402</v>
      </c>
      <c r="D160" s="5">
        <v>69</v>
      </c>
      <c r="E160" t="str">
        <f t="shared" si="19"/>
        <v>GravityX</v>
      </c>
      <c r="F160" s="7">
        <f t="shared" si="20"/>
        <v>955759.68895638396</v>
      </c>
      <c r="G160" s="63">
        <f t="shared" si="17"/>
        <v>44683.731249999997</v>
      </c>
      <c r="H160">
        <f t="shared" si="18"/>
        <v>27</v>
      </c>
      <c r="I160" s="18">
        <v>44683.731249999997</v>
      </c>
      <c r="J160" s="60">
        <v>44866</v>
      </c>
      <c r="K160">
        <f>ROUNDUP(_xlfn.DAYS(J160,I160)/7,0)</f>
        <v>27</v>
      </c>
      <c r="L160" t="s">
        <v>1367</v>
      </c>
      <c r="M160" s="5">
        <v>19402</v>
      </c>
      <c r="N160" s="5">
        <v>69</v>
      </c>
      <c r="O160" s="7">
        <v>955759.68895638396</v>
      </c>
    </row>
    <row r="161" spans="1:43" x14ac:dyDescent="0.2">
      <c r="A161" t="str">
        <f t="shared" si="15"/>
        <v>C2FEN19402_77</v>
      </c>
      <c r="C161" s="5">
        <v>19402</v>
      </c>
      <c r="D161" s="5">
        <v>77</v>
      </c>
      <c r="E161" t="str">
        <f t="shared" si="19"/>
        <v>GravityX</v>
      </c>
      <c r="F161" s="7">
        <f t="shared" si="20"/>
        <v>404907.71183113602</v>
      </c>
      <c r="G161" s="63">
        <f t="shared" si="17"/>
        <v>44687.306944444441</v>
      </c>
      <c r="H161">
        <f t="shared" si="18"/>
        <v>26</v>
      </c>
      <c r="I161" s="18">
        <v>44687.306944444441</v>
      </c>
      <c r="J161" s="60">
        <v>44866</v>
      </c>
      <c r="K161">
        <f>ROUNDUP(_xlfn.DAYS(J161,I161)/7,0)</f>
        <v>26</v>
      </c>
      <c r="L161" t="s">
        <v>1386</v>
      </c>
      <c r="M161" s="5">
        <v>19402</v>
      </c>
      <c r="N161" s="5">
        <v>77</v>
      </c>
      <c r="O161" s="7">
        <v>404907.71183113602</v>
      </c>
    </row>
    <row r="162" spans="1:43" x14ac:dyDescent="0.2">
      <c r="A162" t="str">
        <f t="shared" si="15"/>
        <v>C2FEN19402_95</v>
      </c>
      <c r="C162" s="5">
        <v>19402</v>
      </c>
      <c r="D162" s="5">
        <v>95</v>
      </c>
      <c r="E162" t="str">
        <f t="shared" si="19"/>
        <v>GravityX</v>
      </c>
      <c r="F162" s="7">
        <f t="shared" si="20"/>
        <v>450574.96319095202</v>
      </c>
      <c r="G162" s="63">
        <f t="shared" si="17"/>
        <v>44717.9</v>
      </c>
      <c r="H162">
        <f t="shared" si="18"/>
        <v>22</v>
      </c>
      <c r="I162" s="18">
        <v>44717.9</v>
      </c>
      <c r="J162" s="60">
        <v>44866</v>
      </c>
      <c r="K162">
        <f>ROUNDUP(_xlfn.DAYS(J162,I162)/7,0)</f>
        <v>22</v>
      </c>
      <c r="L162" t="s">
        <v>1417</v>
      </c>
      <c r="M162" s="5">
        <v>19402</v>
      </c>
      <c r="N162" s="5">
        <v>95</v>
      </c>
      <c r="O162" s="7">
        <v>450574.96319095202</v>
      </c>
    </row>
    <row r="163" spans="1:43" x14ac:dyDescent="0.2">
      <c r="A163" t="str">
        <f t="shared" si="15"/>
        <v>C2FEN31777_11</v>
      </c>
      <c r="B163" s="7">
        <v>129393917.916664</v>
      </c>
      <c r="C163" s="5">
        <v>31777</v>
      </c>
      <c r="D163" s="5">
        <v>11</v>
      </c>
      <c r="E163" t="str">
        <f t="shared" si="19"/>
        <v>GravityX</v>
      </c>
      <c r="F163" s="7">
        <f t="shared" si="20"/>
        <v>129394052.13872799</v>
      </c>
      <c r="G163" s="63">
        <f t="shared" si="17"/>
        <v>44721.96875</v>
      </c>
      <c r="H163">
        <f t="shared" si="18"/>
        <v>21</v>
      </c>
      <c r="I163" s="63">
        <v>44721.96875</v>
      </c>
      <c r="J163" s="60">
        <v>44866</v>
      </c>
      <c r="K163">
        <f>ROUNDUP(_xlfn.DAYS(J163,I163)/7,0)</f>
        <v>21</v>
      </c>
      <c r="L163" t="s">
        <v>1419</v>
      </c>
      <c r="M163" s="5">
        <v>19402</v>
      </c>
      <c r="N163" s="5">
        <v>95</v>
      </c>
      <c r="O163" s="7">
        <v>129394052.13872799</v>
      </c>
      <c r="P163" s="98">
        <f>(O163-B163)/B163</f>
        <v>1.037313547263425E-6</v>
      </c>
    </row>
    <row r="164" spans="1:43" x14ac:dyDescent="0.2">
      <c r="A164" t="str">
        <f t="shared" si="15"/>
        <v>C2FEN31777_12</v>
      </c>
      <c r="B164" s="7">
        <v>105444719.483556</v>
      </c>
      <c r="C164" s="5">
        <v>31777</v>
      </c>
      <c r="D164" s="5">
        <v>12</v>
      </c>
      <c r="E164" t="str">
        <f t="shared" si="19"/>
        <v>GravityX</v>
      </c>
      <c r="F164" s="7">
        <f t="shared" si="20"/>
        <v>105446235.913606</v>
      </c>
      <c r="G164" s="63">
        <f t="shared" si="17"/>
        <v>44722.577777777777</v>
      </c>
      <c r="H164">
        <f t="shared" si="18"/>
        <v>21</v>
      </c>
      <c r="I164" s="18">
        <v>44722.577777777777</v>
      </c>
      <c r="J164" s="60">
        <v>44866</v>
      </c>
      <c r="K164">
        <f>ROUNDUP(_xlfn.DAYS(J164,I164)/7,0)</f>
        <v>21</v>
      </c>
      <c r="L164" t="s">
        <v>1420</v>
      </c>
      <c r="M164" s="5">
        <v>31777</v>
      </c>
      <c r="N164" s="5">
        <v>12</v>
      </c>
      <c r="O164" s="7">
        <v>105446235.913606</v>
      </c>
      <c r="P164" s="98">
        <f>(O164-B164)/B164</f>
        <v>1.4381280138329109E-5</v>
      </c>
    </row>
    <row r="165" spans="1:43" x14ac:dyDescent="0.2">
      <c r="A165" t="str">
        <f t="shared" si="15"/>
        <v>C2FEN31777_15</v>
      </c>
      <c r="B165" s="7">
        <v>123926747.28862</v>
      </c>
      <c r="C165" s="5">
        <v>31777</v>
      </c>
      <c r="D165" s="5">
        <v>15</v>
      </c>
      <c r="E165" t="str">
        <f t="shared" si="19"/>
        <v>GravityX</v>
      </c>
      <c r="F165" s="7">
        <f t="shared" si="20"/>
        <v>123948504.06369799</v>
      </c>
      <c r="G165" s="63">
        <f t="shared" si="17"/>
        <v>44754.329861111109</v>
      </c>
      <c r="H165">
        <f t="shared" si="18"/>
        <v>16</v>
      </c>
      <c r="I165" s="63">
        <v>44754.329861111109</v>
      </c>
      <c r="J165" s="60">
        <v>44866</v>
      </c>
      <c r="K165">
        <f>ROUNDUP(_xlfn.DAYS(J165,I165)/7,0)</f>
        <v>16</v>
      </c>
      <c r="L165" t="s">
        <v>1427</v>
      </c>
      <c r="M165" s="5">
        <v>31777</v>
      </c>
      <c r="N165" s="5">
        <v>15</v>
      </c>
      <c r="O165" s="7">
        <v>123948504.06369799</v>
      </c>
      <c r="P165" s="98">
        <f>(O165-B165)/B165</f>
        <v>1.7556157612470902E-4</v>
      </c>
    </row>
    <row r="166" spans="1:43" x14ac:dyDescent="0.2">
      <c r="A166" t="str">
        <f t="shared" si="15"/>
        <v>C2FEN31777_19</v>
      </c>
      <c r="B166" s="7">
        <v>111775899.208386</v>
      </c>
      <c r="C166" s="5">
        <v>31777</v>
      </c>
      <c r="D166" s="5">
        <v>19</v>
      </c>
      <c r="E166" t="str">
        <f t="shared" si="19"/>
        <v>GravityX</v>
      </c>
      <c r="F166" s="7">
        <f t="shared" si="20"/>
        <v>111775998.19393601</v>
      </c>
      <c r="G166" s="63">
        <f t="shared" si="17"/>
        <v>44734.495833333334</v>
      </c>
      <c r="H166">
        <f t="shared" ref="H166:H167" si="21">IF(E166=$D$170,K166,IF(E166=$D$171,S166,Z166))</f>
        <v>19</v>
      </c>
      <c r="I166" s="18">
        <v>44734.495833333334</v>
      </c>
      <c r="J166" s="60">
        <v>44866</v>
      </c>
      <c r="K166">
        <f>ROUNDUP(_xlfn.DAYS(J166,I166)/7,0)</f>
        <v>19</v>
      </c>
      <c r="L166" t="s">
        <v>1421</v>
      </c>
      <c r="M166" s="5">
        <v>31777</v>
      </c>
      <c r="N166" s="5">
        <v>19</v>
      </c>
      <c r="O166" s="7">
        <v>111775998.19393601</v>
      </c>
      <c r="P166" s="98">
        <f>(O166-B166)/B166</f>
        <v>8.8557149351778338E-7</v>
      </c>
    </row>
    <row r="167" spans="1:43" x14ac:dyDescent="0.2">
      <c r="A167" t="str">
        <f t="shared" si="15"/>
        <v>C2FEN31777_51</v>
      </c>
      <c r="B167" s="7">
        <v>113575641.446675</v>
      </c>
      <c r="C167" s="5">
        <v>31777</v>
      </c>
      <c r="D167" s="5">
        <v>51</v>
      </c>
      <c r="E167" t="str">
        <f t="shared" si="19"/>
        <v>GravityX</v>
      </c>
      <c r="F167" s="7">
        <f t="shared" si="20"/>
        <v>113575857.673632</v>
      </c>
      <c r="G167" s="63">
        <f t="shared" si="17"/>
        <v>44735.199305555558</v>
      </c>
      <c r="H167">
        <f t="shared" si="21"/>
        <v>19</v>
      </c>
      <c r="I167" s="18">
        <v>44735.199305555558</v>
      </c>
      <c r="J167" s="60">
        <v>44866</v>
      </c>
      <c r="K167">
        <f>ROUNDUP(_xlfn.DAYS(J167,I167)/7,0)</f>
        <v>19</v>
      </c>
      <c r="L167" t="s">
        <v>1422</v>
      </c>
      <c r="M167" s="5">
        <v>31777</v>
      </c>
      <c r="N167" s="5">
        <v>51</v>
      </c>
      <c r="O167" s="7">
        <v>113575857.673632</v>
      </c>
      <c r="P167" s="98">
        <f>(O167-B167)/B167</f>
        <v>1.9038145348698062E-6</v>
      </c>
    </row>
    <row r="168" spans="1:43" x14ac:dyDescent="0.2">
      <c r="AB168" t="s">
        <v>1159</v>
      </c>
      <c r="AE168" s="18">
        <f>MIN(AE2:AE167)</f>
        <v>44754.397916666669</v>
      </c>
      <c r="AL168" s="18">
        <f>MIN(AL2:AL167)</f>
        <v>44865.474305555559</v>
      </c>
    </row>
    <row r="169" spans="1:43" x14ac:dyDescent="0.2">
      <c r="C169" t="s">
        <v>1164</v>
      </c>
      <c r="D169">
        <f>SUM(M169:AB169)</f>
        <v>301</v>
      </c>
      <c r="E169" t="s">
        <v>1581</v>
      </c>
      <c r="F169">
        <f>COUNTIF(F2:F167,"&gt;0")</f>
        <v>84</v>
      </c>
      <c r="I169" s="35" t="s">
        <v>1157</v>
      </c>
      <c r="M169">
        <f>COUNTIF(M2:M167,"&gt;0")</f>
        <v>148</v>
      </c>
      <c r="O169" s="7">
        <f>COUNTIF(O2:O167,"&gt;0")</f>
        <v>134</v>
      </c>
      <c r="Q169" s="52" t="s">
        <v>1305</v>
      </c>
      <c r="U169">
        <f>COUNTIF(U1:U167,"&gt;0")</f>
        <v>18</v>
      </c>
      <c r="AB169">
        <f>COUNTIF(AB1:AB167,"&gt;0")</f>
        <v>1</v>
      </c>
      <c r="AI169">
        <f>COUNTIF(AI1:AI167,"&gt;0")</f>
        <v>22</v>
      </c>
      <c r="AQ169">
        <f>COUNTIF(AQ1:AQ167,"&gt;0")</f>
        <v>12</v>
      </c>
    </row>
    <row r="170" spans="1:43" x14ac:dyDescent="0.2">
      <c r="C170">
        <f>M169</f>
        <v>148</v>
      </c>
      <c r="D170" t="s">
        <v>462</v>
      </c>
      <c r="E170">
        <f>COUNTIF(E2:E167,D170)</f>
        <v>74</v>
      </c>
      <c r="I170" s="21" t="s">
        <v>1397</v>
      </c>
    </row>
    <row r="171" spans="1:43" x14ac:dyDescent="0.2">
      <c r="C171">
        <f>U169</f>
        <v>18</v>
      </c>
      <c r="D171" t="s">
        <v>1165</v>
      </c>
      <c r="E171">
        <f>COUNTIF(E3:E168,D171)</f>
        <v>2</v>
      </c>
      <c r="I171" s="89"/>
    </row>
    <row r="172" spans="1:43" x14ac:dyDescent="0.2">
      <c r="C172">
        <f>AB169</f>
        <v>1</v>
      </c>
      <c r="D172" t="s">
        <v>490</v>
      </c>
      <c r="E172">
        <f>COUNTIF(E4:E169,D172)</f>
        <v>0</v>
      </c>
    </row>
    <row r="173" spans="1:43" x14ac:dyDescent="0.2">
      <c r="C173">
        <f>AI169</f>
        <v>22</v>
      </c>
      <c r="D173" t="s">
        <v>450</v>
      </c>
      <c r="E173">
        <f>COUNTIF(E5:E170,D173)</f>
        <v>8</v>
      </c>
    </row>
    <row r="174" spans="1:43" x14ac:dyDescent="0.2">
      <c r="C174">
        <f>AQ169</f>
        <v>12</v>
      </c>
      <c r="D174" t="s">
        <v>1582</v>
      </c>
      <c r="E174">
        <v>0</v>
      </c>
    </row>
    <row r="175" spans="1:43" x14ac:dyDescent="0.2">
      <c r="C175" s="3">
        <f>SUM(C170:C174)</f>
        <v>201</v>
      </c>
      <c r="E175" s="3">
        <f>SUM(E170:E174)</f>
        <v>84</v>
      </c>
    </row>
    <row r="177" spans="1:6" x14ac:dyDescent="0.2">
      <c r="A177" s="116" t="s">
        <v>1596</v>
      </c>
      <c r="B177" s="3" t="s">
        <v>1592</v>
      </c>
      <c r="C177" s="3" t="s">
        <v>1593</v>
      </c>
      <c r="D177" s="3" t="s">
        <v>1594</v>
      </c>
      <c r="E177" s="3" t="s">
        <v>1390</v>
      </c>
      <c r="F177" s="3" t="s">
        <v>1595</v>
      </c>
    </row>
    <row r="178" spans="1:6" x14ac:dyDescent="0.2">
      <c r="A178" t="s">
        <v>462</v>
      </c>
      <c r="B178">
        <v>148</v>
      </c>
      <c r="C178">
        <v>74</v>
      </c>
      <c r="D178">
        <v>82</v>
      </c>
      <c r="E178">
        <v>4</v>
      </c>
      <c r="F178" s="117">
        <f>D178*5000 + E178*5000</f>
        <v>430000</v>
      </c>
    </row>
    <row r="179" spans="1:6" x14ac:dyDescent="0.2">
      <c r="A179" t="s">
        <v>442</v>
      </c>
      <c r="B179">
        <v>18</v>
      </c>
      <c r="C179">
        <v>2</v>
      </c>
      <c r="D179">
        <v>2</v>
      </c>
      <c r="F179" s="117">
        <f>D179*5000 + E179*5000</f>
        <v>10000</v>
      </c>
    </row>
    <row r="180" spans="1:6" x14ac:dyDescent="0.2">
      <c r="A180" t="s">
        <v>450</v>
      </c>
      <c r="B180">
        <v>22</v>
      </c>
      <c r="C180">
        <v>8</v>
      </c>
    </row>
    <row r="181" spans="1:6" x14ac:dyDescent="0.2">
      <c r="A181" t="s">
        <v>315</v>
      </c>
      <c r="B181">
        <v>36</v>
      </c>
    </row>
    <row r="182" spans="1:6" x14ac:dyDescent="0.2">
      <c r="A182" t="s">
        <v>381</v>
      </c>
      <c r="B182">
        <v>12</v>
      </c>
    </row>
    <row r="183" spans="1:6" x14ac:dyDescent="0.2">
      <c r="A183" t="s">
        <v>372</v>
      </c>
      <c r="B183">
        <v>1</v>
      </c>
    </row>
    <row r="184" spans="1:6" x14ac:dyDescent="0.2">
      <c r="A184" s="118" t="s">
        <v>1597</v>
      </c>
      <c r="B184" s="3">
        <f>SUM(B178:B183)</f>
        <v>237</v>
      </c>
      <c r="C184" s="3">
        <f>SUM(C178:C182)</f>
        <v>84</v>
      </c>
      <c r="D184" s="3">
        <f>SUM(D178:D182)</f>
        <v>84</v>
      </c>
      <c r="E184" s="3">
        <f>SUM(E178:E182)</f>
        <v>4</v>
      </c>
      <c r="F184" s="119">
        <f>SUM(F178:F182)</f>
        <v>440000</v>
      </c>
    </row>
  </sheetData>
  <sortState xmlns:xlrd2="http://schemas.microsoft.com/office/spreadsheetml/2017/richdata2" ref="Q2:V134">
    <sortCondition ref="U2:U134"/>
    <sortCondition ref="V2:V134"/>
  </sortState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5747-95A3-BF49-957C-570FA60F8544}">
  <dimension ref="A1:LO86"/>
  <sheetViews>
    <sheetView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G1" sqref="G1"/>
    </sheetView>
  </sheetViews>
  <sheetFormatPr baseColWidth="10" defaultRowHeight="16" x14ac:dyDescent="0.2"/>
  <cols>
    <col min="20" max="20" width="15.33203125" bestFit="1" customWidth="1"/>
    <col min="57" max="57" width="13.1640625" style="35" bestFit="1" customWidth="1"/>
    <col min="65" max="65" width="13.1640625" bestFit="1" customWidth="1"/>
    <col min="66" max="66" width="16.5" bestFit="1" customWidth="1"/>
    <col min="67" max="67" width="13.33203125" bestFit="1" customWidth="1"/>
    <col min="71" max="71" width="24.6640625" bestFit="1" customWidth="1"/>
    <col min="72" max="72" width="23.1640625" bestFit="1" customWidth="1"/>
    <col min="75" max="75" width="24.6640625" style="41" bestFit="1" customWidth="1"/>
    <col min="76" max="76" width="23.1640625" bestFit="1" customWidth="1"/>
    <col min="77" max="77" width="27.33203125" style="41" bestFit="1" customWidth="1"/>
    <col min="79" max="79" width="25.5" style="41" bestFit="1" customWidth="1"/>
    <col min="81" max="81" width="28.1640625" style="41" bestFit="1" customWidth="1"/>
    <col min="83" max="83" width="23.33203125" bestFit="1" customWidth="1"/>
    <col min="87" max="87" width="23.33203125" style="41" bestFit="1" customWidth="1"/>
    <col min="89" max="89" width="25.83203125" style="41" bestFit="1" customWidth="1"/>
    <col min="91" max="91" width="24.1640625" style="41" bestFit="1" customWidth="1"/>
    <col min="93" max="93" width="26.83203125" style="41" bestFit="1" customWidth="1"/>
    <col min="96" max="96" width="17.33203125" style="52" bestFit="1" customWidth="1"/>
    <col min="97" max="97" width="18.1640625" style="52" bestFit="1" customWidth="1"/>
    <col min="99" max="99" width="15.83203125" style="52" bestFit="1" customWidth="1"/>
    <col min="100" max="100" width="16.83203125" style="52" bestFit="1" customWidth="1"/>
    <col min="101" max="101" width="18.1640625" bestFit="1" customWidth="1"/>
    <col min="102" max="102" width="16.83203125" bestFit="1" customWidth="1"/>
  </cols>
  <sheetData>
    <row r="1" spans="1:327" x14ac:dyDescent="0.2">
      <c r="A1" s="42" t="s">
        <v>3</v>
      </c>
      <c r="B1" s="42" t="s">
        <v>335</v>
      </c>
      <c r="C1" s="42" t="s">
        <v>625</v>
      </c>
      <c r="D1" t="s">
        <v>289</v>
      </c>
      <c r="E1" t="s">
        <v>1</v>
      </c>
      <c r="F1" t="s">
        <v>2</v>
      </c>
      <c r="G1" t="s">
        <v>291</v>
      </c>
      <c r="H1" t="s">
        <v>35</v>
      </c>
      <c r="I1" s="43" t="s">
        <v>337</v>
      </c>
      <c r="J1" t="s">
        <v>285</v>
      </c>
      <c r="K1" t="s">
        <v>626</v>
      </c>
      <c r="L1" t="s">
        <v>290</v>
      </c>
      <c r="M1" t="s">
        <v>311</v>
      </c>
      <c r="N1" s="42" t="s">
        <v>1</v>
      </c>
      <c r="O1" t="s">
        <v>2</v>
      </c>
      <c r="P1" s="44" t="s">
        <v>627</v>
      </c>
      <c r="Q1" s="44" t="s">
        <v>628</v>
      </c>
      <c r="R1" s="43" t="s">
        <v>337</v>
      </c>
      <c r="S1" t="s">
        <v>629</v>
      </c>
      <c r="T1" s="45" t="s">
        <v>7</v>
      </c>
      <c r="U1" s="43" t="s">
        <v>8</v>
      </c>
      <c r="V1" t="s">
        <v>630</v>
      </c>
      <c r="W1" t="s">
        <v>9</v>
      </c>
      <c r="X1" t="s">
        <v>10</v>
      </c>
      <c r="Y1" t="s">
        <v>11</v>
      </c>
      <c r="Z1" t="s">
        <v>12</v>
      </c>
      <c r="AA1" t="s">
        <v>13</v>
      </c>
      <c r="AB1" t="s">
        <v>14</v>
      </c>
      <c r="AC1" t="s">
        <v>15</v>
      </c>
      <c r="AD1" t="s">
        <v>16</v>
      </c>
      <c r="AE1" s="42" t="s">
        <v>17</v>
      </c>
      <c r="AF1" t="s">
        <v>18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s="42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  <c r="BD1" t="s">
        <v>42</v>
      </c>
      <c r="BE1" s="35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  <c r="BK1" s="44" t="s">
        <v>49</v>
      </c>
      <c r="BL1" t="s">
        <v>50</v>
      </c>
      <c r="BM1" s="46" t="s">
        <v>51</v>
      </c>
      <c r="BN1" s="47" t="s">
        <v>52</v>
      </c>
      <c r="BO1" s="46" t="s">
        <v>53</v>
      </c>
      <c r="BP1" t="s">
        <v>54</v>
      </c>
      <c r="BQ1" t="s">
        <v>55</v>
      </c>
      <c r="BR1" t="s">
        <v>56</v>
      </c>
      <c r="BS1" s="35" t="s">
        <v>57</v>
      </c>
      <c r="BT1" s="35" t="s">
        <v>58</v>
      </c>
      <c r="BU1" s="35" t="s">
        <v>59</v>
      </c>
      <c r="BV1" s="35" t="s">
        <v>60</v>
      </c>
      <c r="BW1" s="41" t="s">
        <v>61</v>
      </c>
      <c r="BX1" s="35" t="s">
        <v>62</v>
      </c>
      <c r="BY1" s="41" t="s">
        <v>63</v>
      </c>
      <c r="BZ1" s="35" t="s">
        <v>64</v>
      </c>
      <c r="CA1" s="41" t="s">
        <v>65</v>
      </c>
      <c r="CB1" s="35" t="s">
        <v>66</v>
      </c>
      <c r="CC1" s="41" t="s">
        <v>67</v>
      </c>
      <c r="CD1" s="35" t="s">
        <v>68</v>
      </c>
      <c r="CE1" s="35" t="s">
        <v>69</v>
      </c>
      <c r="CF1" s="35" t="s">
        <v>70</v>
      </c>
      <c r="CG1" s="35" t="s">
        <v>71</v>
      </c>
      <c r="CH1" s="35" t="s">
        <v>72</v>
      </c>
      <c r="CI1" s="41" t="s">
        <v>73</v>
      </c>
      <c r="CJ1" s="35" t="s">
        <v>74</v>
      </c>
      <c r="CK1" s="41" t="s">
        <v>75</v>
      </c>
      <c r="CL1" s="35" t="s">
        <v>76</v>
      </c>
      <c r="CM1" s="41" t="s">
        <v>77</v>
      </c>
      <c r="CN1" s="35" t="s">
        <v>78</v>
      </c>
      <c r="CO1" s="41" t="s">
        <v>79</v>
      </c>
      <c r="CP1" s="35" t="s">
        <v>80</v>
      </c>
      <c r="CQ1" s="35" t="s">
        <v>81</v>
      </c>
      <c r="CR1" s="52" t="s">
        <v>82</v>
      </c>
      <c r="CS1" s="52" t="s">
        <v>83</v>
      </c>
      <c r="CT1" s="35" t="s">
        <v>84</v>
      </c>
      <c r="CU1" s="52" t="s">
        <v>85</v>
      </c>
      <c r="CV1" s="52" t="s">
        <v>86</v>
      </c>
      <c r="CW1" s="35" t="s">
        <v>87</v>
      </c>
      <c r="CX1" s="35" t="s">
        <v>88</v>
      </c>
      <c r="CY1" t="s">
        <v>89</v>
      </c>
      <c r="CZ1" t="s">
        <v>90</v>
      </c>
      <c r="DA1" s="44" t="s">
        <v>91</v>
      </c>
      <c r="DB1" s="44" t="s">
        <v>92</v>
      </c>
      <c r="DC1" t="s">
        <v>93</v>
      </c>
      <c r="DD1" t="s">
        <v>94</v>
      </c>
      <c r="DE1" s="47" t="s">
        <v>95</v>
      </c>
      <c r="DF1" s="47" t="s">
        <v>96</v>
      </c>
      <c r="DG1" s="48" t="s">
        <v>97</v>
      </c>
      <c r="DH1" s="48" t="s">
        <v>98</v>
      </c>
      <c r="DI1" s="48" t="s">
        <v>99</v>
      </c>
      <c r="DJ1" s="48" t="s">
        <v>100</v>
      </c>
      <c r="DK1" s="48" t="s">
        <v>101</v>
      </c>
      <c r="DL1" s="48" t="s">
        <v>102</v>
      </c>
      <c r="DM1" s="46" t="s">
        <v>103</v>
      </c>
      <c r="DN1" s="46" t="s">
        <v>104</v>
      </c>
      <c r="DO1" s="46" t="s">
        <v>105</v>
      </c>
      <c r="DP1" s="46" t="s">
        <v>106</v>
      </c>
      <c r="DQ1" s="48" t="s">
        <v>107</v>
      </c>
      <c r="DR1" s="48" t="s">
        <v>108</v>
      </c>
      <c r="DS1" s="48" t="s">
        <v>109</v>
      </c>
      <c r="DT1" s="48" t="s">
        <v>110</v>
      </c>
      <c r="DU1" s="48" t="s">
        <v>111</v>
      </c>
      <c r="DV1" s="48" t="s">
        <v>112</v>
      </c>
      <c r="DW1" t="s">
        <v>113</v>
      </c>
      <c r="DX1" t="s">
        <v>114</v>
      </c>
      <c r="DY1" t="s">
        <v>115</v>
      </c>
      <c r="DZ1" t="s">
        <v>116</v>
      </c>
      <c r="EA1" t="s">
        <v>117</v>
      </c>
      <c r="EB1" t="s">
        <v>118</v>
      </c>
      <c r="EC1" t="s">
        <v>119</v>
      </c>
      <c r="ED1" t="s">
        <v>120</v>
      </c>
      <c r="EE1" s="49" t="s">
        <v>121</v>
      </c>
      <c r="EF1" s="49" t="s">
        <v>122</v>
      </c>
      <c r="EG1" s="49" t="s">
        <v>123</v>
      </c>
      <c r="EH1" s="50" t="s">
        <v>124</v>
      </c>
      <c r="EI1" s="50" t="s">
        <v>125</v>
      </c>
      <c r="EJ1" s="50" t="s">
        <v>126</v>
      </c>
      <c r="EK1" t="s">
        <v>127</v>
      </c>
      <c r="EL1" t="s">
        <v>128</v>
      </c>
      <c r="EM1" s="49" t="s">
        <v>129</v>
      </c>
      <c r="EN1" s="49" t="s">
        <v>130</v>
      </c>
      <c r="EO1" s="49" t="s">
        <v>131</v>
      </c>
      <c r="EP1" s="50" t="s">
        <v>132</v>
      </c>
      <c r="EQ1" s="50" t="s">
        <v>133</v>
      </c>
      <c r="ER1" s="50" t="s">
        <v>134</v>
      </c>
      <c r="ES1" t="s">
        <v>135</v>
      </c>
      <c r="ET1" t="s">
        <v>136</v>
      </c>
      <c r="EU1" t="s">
        <v>137</v>
      </c>
      <c r="EV1" t="s">
        <v>138</v>
      </c>
      <c r="EW1" t="s">
        <v>139</v>
      </c>
      <c r="EX1" t="s">
        <v>140</v>
      </c>
      <c r="EY1" t="s">
        <v>141</v>
      </c>
      <c r="EZ1" t="s">
        <v>142</v>
      </c>
      <c r="FA1" t="s">
        <v>143</v>
      </c>
      <c r="FB1" t="s">
        <v>144</v>
      </c>
      <c r="FC1" t="s">
        <v>145</v>
      </c>
      <c r="FD1" t="s">
        <v>146</v>
      </c>
      <c r="FE1" t="s">
        <v>147</v>
      </c>
      <c r="FF1" t="s">
        <v>148</v>
      </c>
      <c r="FG1" t="s">
        <v>149</v>
      </c>
      <c r="FH1" t="s">
        <v>150</v>
      </c>
      <c r="FI1" t="s">
        <v>151</v>
      </c>
      <c r="FJ1" t="s">
        <v>152</v>
      </c>
      <c r="FK1" t="s">
        <v>153</v>
      </c>
      <c r="FL1" t="s">
        <v>154</v>
      </c>
      <c r="FM1" t="s">
        <v>155</v>
      </c>
      <c r="FN1" t="s">
        <v>156</v>
      </c>
      <c r="FO1" t="s">
        <v>157</v>
      </c>
      <c r="FP1" t="s">
        <v>158</v>
      </c>
      <c r="FQ1" t="s">
        <v>159</v>
      </c>
      <c r="FR1" t="s">
        <v>160</v>
      </c>
      <c r="FS1" t="s">
        <v>161</v>
      </c>
      <c r="FT1" t="s">
        <v>162</v>
      </c>
      <c r="FU1" t="s">
        <v>163</v>
      </c>
      <c r="FV1" t="s">
        <v>164</v>
      </c>
      <c r="FW1" t="s">
        <v>165</v>
      </c>
      <c r="FX1" t="s">
        <v>166</v>
      </c>
      <c r="FY1" t="s">
        <v>167</v>
      </c>
      <c r="FZ1" t="s">
        <v>168</v>
      </c>
      <c r="GA1" t="s">
        <v>169</v>
      </c>
      <c r="GB1" t="s">
        <v>170</v>
      </c>
      <c r="GC1" t="s">
        <v>171</v>
      </c>
      <c r="GD1" t="s">
        <v>172</v>
      </c>
      <c r="GE1" t="s">
        <v>173</v>
      </c>
      <c r="GF1" t="s">
        <v>174</v>
      </c>
      <c r="GG1" t="s">
        <v>175</v>
      </c>
      <c r="GH1" t="s">
        <v>176</v>
      </c>
      <c r="GI1" t="s">
        <v>177</v>
      </c>
      <c r="GJ1" t="s">
        <v>178</v>
      </c>
      <c r="GK1" t="s">
        <v>179</v>
      </c>
      <c r="GL1" t="s">
        <v>180</v>
      </c>
      <c r="GM1" t="s">
        <v>181</v>
      </c>
      <c r="GN1" t="s">
        <v>182</v>
      </c>
      <c r="GO1" t="s">
        <v>183</v>
      </c>
      <c r="GP1" t="s">
        <v>184</v>
      </c>
      <c r="GQ1" t="s">
        <v>185</v>
      </c>
      <c r="GR1" t="s">
        <v>186</v>
      </c>
      <c r="GS1" t="s">
        <v>187</v>
      </c>
      <c r="GT1" t="s">
        <v>188</v>
      </c>
      <c r="GU1" t="s">
        <v>189</v>
      </c>
      <c r="GV1" t="s">
        <v>190</v>
      </c>
      <c r="GW1" t="s">
        <v>191</v>
      </c>
      <c r="GX1" t="s">
        <v>192</v>
      </c>
      <c r="GY1" t="s">
        <v>193</v>
      </c>
      <c r="GZ1" t="s">
        <v>194</v>
      </c>
      <c r="HA1" t="s">
        <v>195</v>
      </c>
      <c r="HB1" t="s">
        <v>196</v>
      </c>
      <c r="HC1" t="s">
        <v>197</v>
      </c>
      <c r="HD1" t="s">
        <v>198</v>
      </c>
      <c r="HE1" t="s">
        <v>199</v>
      </c>
      <c r="HF1" t="s">
        <v>200</v>
      </c>
      <c r="HG1" t="s">
        <v>201</v>
      </c>
      <c r="HH1" t="s">
        <v>202</v>
      </c>
      <c r="HI1" t="s">
        <v>203</v>
      </c>
      <c r="HJ1" t="s">
        <v>204</v>
      </c>
      <c r="HK1" t="s">
        <v>205</v>
      </c>
      <c r="HL1" t="s">
        <v>206</v>
      </c>
      <c r="HM1" t="s">
        <v>207</v>
      </c>
      <c r="HN1" t="s">
        <v>208</v>
      </c>
      <c r="HO1" t="s">
        <v>209</v>
      </c>
      <c r="HP1" t="s">
        <v>210</v>
      </c>
      <c r="HQ1" t="s">
        <v>211</v>
      </c>
      <c r="HR1" t="s">
        <v>212</v>
      </c>
      <c r="HS1" t="s">
        <v>213</v>
      </c>
      <c r="HT1" t="s">
        <v>214</v>
      </c>
      <c r="HU1" t="s">
        <v>215</v>
      </c>
      <c r="HV1" t="s">
        <v>216</v>
      </c>
      <c r="HW1" t="s">
        <v>217</v>
      </c>
      <c r="HX1" t="s">
        <v>218</v>
      </c>
      <c r="HY1" t="s">
        <v>219</v>
      </c>
      <c r="HZ1" t="s">
        <v>220</v>
      </c>
      <c r="IA1" t="s">
        <v>221</v>
      </c>
      <c r="IB1" t="s">
        <v>222</v>
      </c>
      <c r="IC1" t="s">
        <v>223</v>
      </c>
      <c r="ID1" t="s">
        <v>224</v>
      </c>
      <c r="IE1" t="s">
        <v>225</v>
      </c>
      <c r="IF1" t="s">
        <v>226</v>
      </c>
      <c r="IG1" t="s">
        <v>227</v>
      </c>
      <c r="IH1" t="s">
        <v>228</v>
      </c>
      <c r="II1" t="s">
        <v>229</v>
      </c>
      <c r="IJ1" t="s">
        <v>230</v>
      </c>
      <c r="IK1" t="s">
        <v>231</v>
      </c>
      <c r="IL1" t="s">
        <v>232</v>
      </c>
      <c r="IM1" t="s">
        <v>233</v>
      </c>
      <c r="IN1" t="s">
        <v>234</v>
      </c>
      <c r="IO1" t="s">
        <v>235</v>
      </c>
      <c r="IP1" t="s">
        <v>236</v>
      </c>
      <c r="IQ1" t="s">
        <v>237</v>
      </c>
      <c r="IR1" t="s">
        <v>238</v>
      </c>
      <c r="IS1" t="s">
        <v>239</v>
      </c>
      <c r="IT1" t="s">
        <v>240</v>
      </c>
      <c r="IU1" t="s">
        <v>241</v>
      </c>
      <c r="IV1" t="s">
        <v>242</v>
      </c>
      <c r="IW1" t="s">
        <v>243</v>
      </c>
      <c r="IX1" t="s">
        <v>244</v>
      </c>
      <c r="IY1" t="s">
        <v>245</v>
      </c>
      <c r="IZ1" t="s">
        <v>246</v>
      </c>
      <c r="JA1" t="s">
        <v>247</v>
      </c>
      <c r="JB1" t="s">
        <v>248</v>
      </c>
      <c r="JC1" t="s">
        <v>249</v>
      </c>
      <c r="JD1" t="s">
        <v>250</v>
      </c>
      <c r="JE1" t="s">
        <v>251</v>
      </c>
      <c r="JF1" t="s">
        <v>252</v>
      </c>
      <c r="JG1" t="s">
        <v>253</v>
      </c>
      <c r="JH1" t="s">
        <v>254</v>
      </c>
      <c r="JI1" t="s">
        <v>255</v>
      </c>
      <c r="JJ1" t="s">
        <v>256</v>
      </c>
      <c r="JK1" t="s">
        <v>257</v>
      </c>
      <c r="JL1" t="s">
        <v>258</v>
      </c>
      <c r="JM1" t="s">
        <v>259</v>
      </c>
      <c r="JN1" t="s">
        <v>260</v>
      </c>
      <c r="JO1" t="s">
        <v>261</v>
      </c>
      <c r="JP1" t="s">
        <v>262</v>
      </c>
      <c r="JQ1" t="s">
        <v>263</v>
      </c>
      <c r="JR1" t="s">
        <v>264</v>
      </c>
      <c r="JS1" t="s">
        <v>265</v>
      </c>
      <c r="JT1" t="s">
        <v>266</v>
      </c>
      <c r="JU1" t="s">
        <v>267</v>
      </c>
      <c r="JV1" t="s">
        <v>268</v>
      </c>
      <c r="JW1" t="s">
        <v>269</v>
      </c>
      <c r="JX1" t="s">
        <v>270</v>
      </c>
      <c r="JY1" t="s">
        <v>271</v>
      </c>
      <c r="JZ1" t="s">
        <v>272</v>
      </c>
      <c r="KA1" t="s">
        <v>273</v>
      </c>
      <c r="KB1" t="s">
        <v>274</v>
      </c>
      <c r="KC1" t="s">
        <v>275</v>
      </c>
      <c r="KD1" t="s">
        <v>276</v>
      </c>
      <c r="KE1" t="s">
        <v>277</v>
      </c>
      <c r="KF1" t="s">
        <v>278</v>
      </c>
      <c r="KG1" t="s">
        <v>279</v>
      </c>
      <c r="KH1" t="s">
        <v>280</v>
      </c>
      <c r="KI1" t="s">
        <v>281</v>
      </c>
      <c r="KJ1" t="s">
        <v>282</v>
      </c>
      <c r="KK1" t="s">
        <v>283</v>
      </c>
      <c r="KL1" t="s">
        <v>285</v>
      </c>
      <c r="KM1" t="s">
        <v>286</v>
      </c>
      <c r="KN1" t="s">
        <v>287</v>
      </c>
      <c r="KO1" t="s">
        <v>288</v>
      </c>
      <c r="KP1" t="s">
        <v>289</v>
      </c>
      <c r="KQ1" t="s">
        <v>290</v>
      </c>
      <c r="KR1" t="s">
        <v>291</v>
      </c>
      <c r="KS1" t="s">
        <v>292</v>
      </c>
      <c r="KT1" t="s">
        <v>293</v>
      </c>
      <c r="KU1" t="s">
        <v>294</v>
      </c>
      <c r="KV1" t="s">
        <v>295</v>
      </c>
      <c r="KW1" t="s">
        <v>296</v>
      </c>
      <c r="KX1" t="s">
        <v>297</v>
      </c>
      <c r="KY1" t="s">
        <v>298</v>
      </c>
      <c r="KZ1" t="s">
        <v>299</v>
      </c>
      <c r="LA1" t="s">
        <v>300</v>
      </c>
      <c r="LB1" t="s">
        <v>301</v>
      </c>
      <c r="LC1" t="s">
        <v>302</v>
      </c>
      <c r="LD1" t="s">
        <v>303</v>
      </c>
      <c r="LE1" t="s">
        <v>304</v>
      </c>
      <c r="LF1" t="s">
        <v>305</v>
      </c>
      <c r="LG1" t="s">
        <v>306</v>
      </c>
      <c r="LH1" t="s">
        <v>307</v>
      </c>
      <c r="LI1" t="s">
        <v>308</v>
      </c>
      <c r="LJ1" t="s">
        <v>309</v>
      </c>
      <c r="LK1" t="s">
        <v>310</v>
      </c>
      <c r="LL1" t="s">
        <v>311</v>
      </c>
      <c r="LM1" t="s">
        <v>312</v>
      </c>
      <c r="LN1" t="s">
        <v>313</v>
      </c>
      <c r="LO1" t="s">
        <v>314</v>
      </c>
    </row>
    <row r="2" spans="1:327" x14ac:dyDescent="0.2">
      <c r="A2" t="s">
        <v>323</v>
      </c>
      <c r="B2">
        <v>5</v>
      </c>
      <c r="C2">
        <v>1</v>
      </c>
      <c r="D2" t="s">
        <v>527</v>
      </c>
      <c r="E2" t="s">
        <v>473</v>
      </c>
      <c r="F2" t="s">
        <v>631</v>
      </c>
      <c r="G2">
        <v>2</v>
      </c>
      <c r="H2">
        <v>9</v>
      </c>
      <c r="I2" s="6">
        <v>834871.64672543597</v>
      </c>
      <c r="J2">
        <v>0</v>
      </c>
      <c r="K2">
        <v>0</v>
      </c>
      <c r="L2" t="s">
        <v>320</v>
      </c>
      <c r="M2" t="s">
        <v>318</v>
      </c>
      <c r="N2" t="s">
        <v>473</v>
      </c>
      <c r="O2" t="s">
        <v>631</v>
      </c>
      <c r="P2" s="6">
        <f t="shared" ref="P2:P65" si="0">IF(T2="","",Q2-R2)</f>
        <v>506877.35327456403</v>
      </c>
      <c r="Q2" s="6">
        <f t="shared" ref="Q2:Q65" si="1">IF(T2="","",IF(BK2="",R2,MAX(ROUNDDOWN(BK2,0),R2)))</f>
        <v>1341749</v>
      </c>
      <c r="R2" s="6">
        <v>834871.64672543597</v>
      </c>
      <c r="S2" t="s">
        <v>632</v>
      </c>
      <c r="T2" s="51">
        <v>44422.363485057867</v>
      </c>
      <c r="U2" s="6">
        <v>1341749.7954980501</v>
      </c>
      <c r="V2">
        <v>1</v>
      </c>
      <c r="W2">
        <v>1</v>
      </c>
      <c r="X2" s="19" t="s">
        <v>633</v>
      </c>
      <c r="Y2" s="19" t="s">
        <v>633</v>
      </c>
      <c r="Z2">
        <v>305</v>
      </c>
      <c r="AA2">
        <v>27</v>
      </c>
      <c r="AB2">
        <v>1800</v>
      </c>
      <c r="AC2">
        <v>105</v>
      </c>
      <c r="AD2">
        <v>0.25700000000000001</v>
      </c>
      <c r="AE2">
        <v>0</v>
      </c>
      <c r="AF2">
        <v>17.533657073974599</v>
      </c>
      <c r="AG2">
        <v>0</v>
      </c>
      <c r="AH2" t="s">
        <v>634</v>
      </c>
      <c r="AI2" t="s">
        <v>635</v>
      </c>
      <c r="AJ2" t="s">
        <v>636</v>
      </c>
      <c r="AN2">
        <v>0</v>
      </c>
      <c r="AO2">
        <v>1</v>
      </c>
      <c r="AP2">
        <v>0</v>
      </c>
      <c r="AQ2">
        <v>1</v>
      </c>
      <c r="AR2">
        <v>1</v>
      </c>
      <c r="AT2" t="s">
        <v>637</v>
      </c>
      <c r="AV2">
        <v>2</v>
      </c>
      <c r="AW2">
        <v>9</v>
      </c>
      <c r="BE2" s="35">
        <v>15</v>
      </c>
      <c r="BF2" t="b">
        <v>1</v>
      </c>
      <c r="BG2">
        <v>0</v>
      </c>
      <c r="BI2" s="6">
        <v>1341749.7954980501</v>
      </c>
      <c r="BK2" s="6">
        <v>1341749.7954980501</v>
      </c>
      <c r="BL2">
        <v>0</v>
      </c>
      <c r="BM2" s="6">
        <v>1.5779833470065899E-2</v>
      </c>
      <c r="BN2" s="6">
        <v>1432085.2394816999</v>
      </c>
      <c r="BO2" s="6">
        <v>90335.4282038198</v>
      </c>
      <c r="BP2">
        <v>0</v>
      </c>
      <c r="BQ2">
        <v>0</v>
      </c>
      <c r="BR2">
        <v>0</v>
      </c>
      <c r="BS2">
        <v>15</v>
      </c>
      <c r="BT2">
        <v>45</v>
      </c>
      <c r="BU2">
        <v>0</v>
      </c>
      <c r="BV2">
        <v>49</v>
      </c>
      <c r="BW2" s="41">
        <v>0</v>
      </c>
      <c r="BX2">
        <v>0</v>
      </c>
      <c r="BY2" s="41">
        <v>0</v>
      </c>
      <c r="BZ2">
        <v>0</v>
      </c>
      <c r="CA2" s="41">
        <v>0</v>
      </c>
      <c r="CB2">
        <v>0</v>
      </c>
      <c r="CC2" s="41">
        <v>0</v>
      </c>
      <c r="CD2">
        <v>0</v>
      </c>
      <c r="CE2">
        <v>0</v>
      </c>
      <c r="CF2">
        <v>0</v>
      </c>
      <c r="CG2">
        <v>0</v>
      </c>
      <c r="CH2">
        <v>5117</v>
      </c>
      <c r="CI2" s="41">
        <v>0</v>
      </c>
      <c r="CJ2">
        <v>0</v>
      </c>
      <c r="CK2" s="41">
        <v>0</v>
      </c>
      <c r="CL2">
        <v>0</v>
      </c>
      <c r="CM2" s="41">
        <v>0</v>
      </c>
      <c r="CN2">
        <v>0</v>
      </c>
      <c r="CO2" s="41">
        <v>0</v>
      </c>
      <c r="CP2">
        <v>0</v>
      </c>
      <c r="CQ2">
        <v>15</v>
      </c>
      <c r="CR2" s="52">
        <v>0</v>
      </c>
      <c r="CS2" s="52">
        <v>0</v>
      </c>
      <c r="CT2">
        <v>0</v>
      </c>
      <c r="CU2" s="52">
        <v>0</v>
      </c>
      <c r="CV2" s="52">
        <v>0</v>
      </c>
      <c r="CW2">
        <v>15</v>
      </c>
      <c r="CX2">
        <v>0</v>
      </c>
      <c r="CY2" t="s">
        <v>638</v>
      </c>
      <c r="DA2" s="6">
        <v>633390.75984335295</v>
      </c>
      <c r="DB2" s="6">
        <v>708359.03565469675</v>
      </c>
      <c r="DC2">
        <v>0</v>
      </c>
      <c r="DD2">
        <v>0</v>
      </c>
      <c r="DE2" s="6">
        <v>6.8538749849890298E-3</v>
      </c>
      <c r="DF2" s="6">
        <v>8.9259584850768896E-3</v>
      </c>
      <c r="DG2" s="48">
        <v>6.8441630783876899E-3</v>
      </c>
      <c r="DH2" s="48">
        <v>8.9001303120109197E-3</v>
      </c>
      <c r="DI2" s="48">
        <v>1.5744293390398598E-2</v>
      </c>
      <c r="DJ2" s="48">
        <v>9.7119066013412296E-6</v>
      </c>
      <c r="DK2" s="48">
        <v>2.58281730659754E-5</v>
      </c>
      <c r="DL2" s="48">
        <v>3.5540079667316603E-5</v>
      </c>
      <c r="DM2" s="6">
        <v>714130.19191595202</v>
      </c>
      <c r="DN2" s="6">
        <v>717955.04756575101</v>
      </c>
      <c r="DO2" s="6">
        <v>80739.425218724107</v>
      </c>
      <c r="DP2" s="6">
        <v>9596.0029850956998</v>
      </c>
      <c r="DQ2" s="48">
        <v>6855.3659331243498</v>
      </c>
      <c r="DR2" s="48">
        <v>6955.1675638603701</v>
      </c>
      <c r="DS2" s="48">
        <v>13810.533496984701</v>
      </c>
      <c r="DT2" s="48">
        <v>2654.8292855997602</v>
      </c>
      <c r="DU2" s="48">
        <v>2640.8354212353202</v>
      </c>
      <c r="DV2" s="48">
        <v>5295.6647068350903</v>
      </c>
      <c r="DW2">
        <v>71229.23</v>
      </c>
      <c r="DX2">
        <v>0</v>
      </c>
      <c r="DY2">
        <v>71229.23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 s="35">
        <v>0</v>
      </c>
      <c r="EI2" s="35">
        <v>0</v>
      </c>
      <c r="EJ2" s="35">
        <v>0</v>
      </c>
      <c r="EK2">
        <v>0</v>
      </c>
      <c r="EL2">
        <v>0</v>
      </c>
      <c r="EM2">
        <v>0</v>
      </c>
      <c r="EN2">
        <v>0</v>
      </c>
      <c r="EO2">
        <v>0</v>
      </c>
      <c r="EP2" s="35">
        <v>0</v>
      </c>
      <c r="EQ2" s="35">
        <v>0</v>
      </c>
      <c r="ER2" s="35">
        <v>0</v>
      </c>
      <c r="ES2">
        <v>0</v>
      </c>
      <c r="ET2">
        <v>0</v>
      </c>
      <c r="EU2">
        <v>0.12923573051355</v>
      </c>
      <c r="EV2">
        <v>9.8506371193171099E-2</v>
      </c>
      <c r="EW2">
        <v>9.8961219219262292E-9</v>
      </c>
      <c r="EX2">
        <v>0</v>
      </c>
      <c r="EY2">
        <v>0</v>
      </c>
      <c r="EZ2">
        <v>0.72399512629026697</v>
      </c>
      <c r="FA2">
        <v>0</v>
      </c>
      <c r="FB2">
        <v>0</v>
      </c>
      <c r="FC2">
        <v>0</v>
      </c>
      <c r="FD2">
        <v>0.994842278776357</v>
      </c>
      <c r="FE2">
        <v>0</v>
      </c>
      <c r="FF2">
        <v>0</v>
      </c>
      <c r="FG2">
        <v>0</v>
      </c>
      <c r="FH2">
        <v>9.9191762997774497E-9</v>
      </c>
      <c r="FI2">
        <v>0.69961000004654095</v>
      </c>
      <c r="FJ2">
        <v>0</v>
      </c>
      <c r="FK2">
        <v>0</v>
      </c>
      <c r="FL2">
        <v>5.3090796203747401E-9</v>
      </c>
      <c r="FM2">
        <v>9.4844359033199993E-9</v>
      </c>
      <c r="FN2" s="1">
        <v>1.47263479188808E-10</v>
      </c>
      <c r="FO2" s="1">
        <v>1.52791668206475E-12</v>
      </c>
      <c r="FP2" s="1">
        <v>1.4388490399142E-12</v>
      </c>
      <c r="FQ2" s="1">
        <v>1.52791668206475E-12</v>
      </c>
      <c r="FR2" s="1">
        <v>1.47263479188808E-10</v>
      </c>
      <c r="FS2">
        <v>0</v>
      </c>
      <c r="FT2" s="1">
        <v>1.47263479188808E-10</v>
      </c>
      <c r="FU2">
        <v>0</v>
      </c>
      <c r="FV2">
        <v>0</v>
      </c>
      <c r="FW2" s="1">
        <v>-2.8111677325512799E-11</v>
      </c>
      <c r="FX2" s="1">
        <v>4.4238918848295402E-11</v>
      </c>
      <c r="FY2" s="1">
        <v>7.2350596173808194E-11</v>
      </c>
      <c r="FZ2" s="1">
        <v>-8.2162822069480096E-8</v>
      </c>
      <c r="GA2">
        <v>0</v>
      </c>
      <c r="GB2" s="1">
        <v>8.2162822069480096E-8</v>
      </c>
      <c r="GC2">
        <v>0.8</v>
      </c>
      <c r="GD2">
        <v>0.139626340159546</v>
      </c>
      <c r="GE2">
        <v>0</v>
      </c>
      <c r="GF2">
        <v>0.12923573051355</v>
      </c>
      <c r="GG2">
        <v>9.8506371193171099E-2</v>
      </c>
      <c r="GH2" s="1">
        <v>9.9149042309676294E-9</v>
      </c>
      <c r="GI2" s="1">
        <v>0</v>
      </c>
      <c r="GJ2">
        <v>0.18213433674971999</v>
      </c>
      <c r="GK2">
        <v>5.9087832406328998E-2</v>
      </c>
      <c r="GL2" s="1">
        <v>9.9149042309676294E-9</v>
      </c>
      <c r="GM2" s="1">
        <v>0</v>
      </c>
      <c r="GN2">
        <v>0</v>
      </c>
      <c r="GO2">
        <v>0.37908533207033002</v>
      </c>
      <c r="GP2">
        <v>0</v>
      </c>
      <c r="GQ2">
        <v>0</v>
      </c>
      <c r="GR2">
        <v>0</v>
      </c>
      <c r="GS2">
        <v>4.0142278787838603E-2</v>
      </c>
      <c r="GT2">
        <v>0</v>
      </c>
      <c r="GU2">
        <v>0</v>
      </c>
      <c r="GV2">
        <v>0</v>
      </c>
      <c r="GW2">
        <v>9.9316021726081305E-9</v>
      </c>
      <c r="GX2">
        <v>0.120186400702618</v>
      </c>
      <c r="GY2">
        <v>0</v>
      </c>
      <c r="GZ2">
        <v>0</v>
      </c>
      <c r="HA2">
        <v>9.3210021923084696E-9</v>
      </c>
      <c r="HB2">
        <v>9.7534269549699999E-9</v>
      </c>
      <c r="HC2" s="1">
        <v>4.17710865896481E-10</v>
      </c>
      <c r="HD2" s="1">
        <v>4.17710865896481E-10</v>
      </c>
      <c r="HE2" s="1">
        <v>1.0439107911430699E-11</v>
      </c>
      <c r="HF2" s="1">
        <v>4.17710865896481E-10</v>
      </c>
      <c r="HG2" s="1">
        <v>2.4294039002725702E-10</v>
      </c>
      <c r="HH2" s="1">
        <v>0</v>
      </c>
      <c r="HI2" s="1">
        <v>2.4294039002725702E-10</v>
      </c>
      <c r="HJ2">
        <v>0</v>
      </c>
      <c r="HK2">
        <v>0</v>
      </c>
      <c r="HL2" s="1">
        <v>-2.1849258744423201E-10</v>
      </c>
      <c r="HM2" s="1">
        <v>4.5784757094063097E-11</v>
      </c>
      <c r="HN2" s="1">
        <v>2.6427734453829498E-10</v>
      </c>
      <c r="HO2" s="1">
        <v>-1.06844301464716E-7</v>
      </c>
      <c r="HP2" s="1">
        <v>0</v>
      </c>
      <c r="HQ2" s="1">
        <v>1.06844301464716E-7</v>
      </c>
      <c r="HR2">
        <v>0</v>
      </c>
      <c r="HS2">
        <v>0</v>
      </c>
      <c r="HT2">
        <v>0</v>
      </c>
      <c r="HU2">
        <v>0</v>
      </c>
      <c r="HV2">
        <v>0.72399512629026697</v>
      </c>
      <c r="HW2">
        <v>0</v>
      </c>
      <c r="HX2">
        <v>0</v>
      </c>
      <c r="HY2">
        <v>0</v>
      </c>
      <c r="HZ2">
        <v>0.994842278776357</v>
      </c>
      <c r="IA2">
        <v>0</v>
      </c>
      <c r="IB2">
        <v>0</v>
      </c>
      <c r="IC2">
        <v>0</v>
      </c>
      <c r="ID2">
        <v>9.9316021726081305E-9</v>
      </c>
      <c r="IE2">
        <v>0.69961000004654095</v>
      </c>
      <c r="IF2">
        <v>0</v>
      </c>
      <c r="IG2">
        <v>0</v>
      </c>
      <c r="IH2">
        <v>9.3210021923084696E-9</v>
      </c>
      <c r="II2">
        <v>9.7534269549699999E-9</v>
      </c>
      <c r="IJ2" s="1">
        <v>4.17710865896481E-10</v>
      </c>
      <c r="IK2" s="1">
        <v>4.17710865896481E-10</v>
      </c>
      <c r="IL2" s="1">
        <v>1.0439107911430699E-11</v>
      </c>
      <c r="IM2" s="1">
        <v>4.17710865896481E-10</v>
      </c>
      <c r="IN2" s="1">
        <v>2.4294039002725702E-10</v>
      </c>
      <c r="IO2" s="1">
        <v>0</v>
      </c>
      <c r="IP2" s="1">
        <v>2.4294039002725702E-10</v>
      </c>
      <c r="IQ2">
        <v>0</v>
      </c>
      <c r="IR2">
        <v>0</v>
      </c>
      <c r="IS2">
        <v>853</v>
      </c>
      <c r="IT2">
        <v>617</v>
      </c>
      <c r="IU2">
        <v>105</v>
      </c>
      <c r="IV2">
        <v>54</v>
      </c>
      <c r="IW2">
        <v>51</v>
      </c>
      <c r="IX2">
        <v>50</v>
      </c>
      <c r="IY2">
        <v>4</v>
      </c>
      <c r="IZ2">
        <v>0</v>
      </c>
      <c r="JA2">
        <v>94</v>
      </c>
      <c r="JB2">
        <v>723</v>
      </c>
      <c r="JC2">
        <v>404</v>
      </c>
      <c r="JD2">
        <v>50</v>
      </c>
      <c r="JE2">
        <v>50</v>
      </c>
      <c r="JF2">
        <v>130</v>
      </c>
      <c r="JG2">
        <v>128</v>
      </c>
      <c r="JH2">
        <v>2</v>
      </c>
      <c r="JI2">
        <v>2</v>
      </c>
      <c r="JJ2">
        <v>0</v>
      </c>
      <c r="JK2">
        <v>2.68392200368339E-4</v>
      </c>
      <c r="JL2">
        <v>3.8360259496883398E-5</v>
      </c>
      <c r="JM2">
        <v>2.6776616466861399E-4</v>
      </c>
      <c r="JN2">
        <v>2.68392200368339E-4</v>
      </c>
      <c r="JO2">
        <v>3.8360259496883398E-5</v>
      </c>
      <c r="JP2">
        <v>3.43202992052482E-5</v>
      </c>
      <c r="JQ2">
        <v>0</v>
      </c>
      <c r="JR2">
        <v>0</v>
      </c>
      <c r="JS2">
        <v>0</v>
      </c>
      <c r="JT2">
        <v>0</v>
      </c>
      <c r="JU2">
        <v>0</v>
      </c>
      <c r="JV2">
        <v>0</v>
      </c>
      <c r="JW2">
        <v>5.3168946379032796E-3</v>
      </c>
      <c r="JX2">
        <v>5.3450294909543304E-3</v>
      </c>
      <c r="JY2">
        <v>1.61076713519784E-3</v>
      </c>
      <c r="JZ2">
        <v>1.53653472344589E-3</v>
      </c>
      <c r="KA2" s="1">
        <v>-2.4660426476974402E-10</v>
      </c>
      <c r="KB2" s="1">
        <v>9.0023675942358506E-11</v>
      </c>
      <c r="KC2" s="1">
        <v>3.3662794071210302E-10</v>
      </c>
      <c r="KD2" s="1">
        <v>-1.8900712353419699E-7</v>
      </c>
      <c r="KE2" s="1">
        <v>0</v>
      </c>
      <c r="KF2" s="1">
        <v>1.8900712353419699E-7</v>
      </c>
      <c r="KG2">
        <v>0.8</v>
      </c>
      <c r="KH2">
        <v>700091.19405185105</v>
      </c>
      <c r="KI2">
        <v>1333481.9538952</v>
      </c>
      <c r="KJ2">
        <v>0.139626340159546</v>
      </c>
      <c r="KK2">
        <v>0</v>
      </c>
      <c r="KL2">
        <v>0</v>
      </c>
      <c r="KM2" t="s">
        <v>639</v>
      </c>
      <c r="KO2" t="s">
        <v>640</v>
      </c>
      <c r="KP2" t="s">
        <v>527</v>
      </c>
      <c r="KQ2" t="s">
        <v>320</v>
      </c>
      <c r="KR2">
        <v>2</v>
      </c>
      <c r="KS2">
        <v>0</v>
      </c>
      <c r="KT2">
        <v>0</v>
      </c>
      <c r="KU2">
        <v>0</v>
      </c>
      <c r="KV2">
        <v>1</v>
      </c>
      <c r="KX2">
        <v>1</v>
      </c>
      <c r="KY2">
        <v>1</v>
      </c>
      <c r="LF2" t="s">
        <v>321</v>
      </c>
      <c r="LK2">
        <v>1</v>
      </c>
      <c r="LL2" t="s">
        <v>318</v>
      </c>
      <c r="LM2" t="s">
        <v>318</v>
      </c>
      <c r="LN2">
        <v>0</v>
      </c>
      <c r="LO2">
        <v>1</v>
      </c>
    </row>
    <row r="3" spans="1:327" x14ac:dyDescent="0.2">
      <c r="A3" t="s">
        <v>323</v>
      </c>
      <c r="B3">
        <v>17</v>
      </c>
      <c r="C3">
        <v>1</v>
      </c>
      <c r="D3" t="s">
        <v>319</v>
      </c>
      <c r="E3" t="s">
        <v>315</v>
      </c>
      <c r="F3" t="s">
        <v>316</v>
      </c>
      <c r="G3">
        <v>2</v>
      </c>
      <c r="H3">
        <v>10</v>
      </c>
      <c r="I3" s="6">
        <v>664840.35239192995</v>
      </c>
      <c r="J3">
        <v>0</v>
      </c>
      <c r="K3">
        <v>0</v>
      </c>
      <c r="L3" t="s">
        <v>320</v>
      </c>
      <c r="M3" t="s">
        <v>318</v>
      </c>
      <c r="N3" t="s">
        <v>315</v>
      </c>
      <c r="O3" t="s">
        <v>316</v>
      </c>
      <c r="P3" s="6">
        <f t="shared" si="0"/>
        <v>537994.64760807005</v>
      </c>
      <c r="Q3" s="6">
        <f t="shared" si="1"/>
        <v>1202835</v>
      </c>
      <c r="R3" s="6">
        <v>664840.35239192995</v>
      </c>
      <c r="S3" t="s">
        <v>632</v>
      </c>
      <c r="T3" s="51">
        <v>44425.653515393518</v>
      </c>
      <c r="U3" s="6">
        <v>1202835.2437637199</v>
      </c>
      <c r="V3">
        <v>1</v>
      </c>
      <c r="W3">
        <v>1</v>
      </c>
      <c r="X3" t="s">
        <v>641</v>
      </c>
      <c r="Y3" t="s">
        <v>641</v>
      </c>
      <c r="Z3">
        <v>97</v>
      </c>
      <c r="AA3">
        <v>52</v>
      </c>
      <c r="AB3">
        <v>1800</v>
      </c>
      <c r="AC3">
        <v>103</v>
      </c>
      <c r="AD3">
        <v>0.505</v>
      </c>
      <c r="AE3">
        <v>0</v>
      </c>
      <c r="AF3">
        <v>9.4778513908386195</v>
      </c>
      <c r="AG3">
        <v>0</v>
      </c>
      <c r="AH3" t="s">
        <v>642</v>
      </c>
      <c r="AI3" t="s">
        <v>636</v>
      </c>
      <c r="AJ3" t="s">
        <v>636</v>
      </c>
      <c r="AM3">
        <v>0</v>
      </c>
      <c r="AN3">
        <v>0</v>
      </c>
      <c r="AO3">
        <v>0</v>
      </c>
      <c r="AP3">
        <v>0</v>
      </c>
      <c r="AQ3">
        <v>1</v>
      </c>
      <c r="AR3">
        <v>1</v>
      </c>
      <c r="AV3">
        <v>3</v>
      </c>
      <c r="AW3">
        <v>10</v>
      </c>
      <c r="BE3" s="35">
        <v>14</v>
      </c>
      <c r="BF3" t="b">
        <v>1</v>
      </c>
      <c r="BG3">
        <v>0</v>
      </c>
      <c r="BI3" s="6">
        <v>1202835.2437637199</v>
      </c>
      <c r="BK3" s="6">
        <v>1202835.2437637199</v>
      </c>
      <c r="BL3">
        <v>0</v>
      </c>
      <c r="BM3" s="6">
        <v>14.023574341862799</v>
      </c>
      <c r="BN3" s="6">
        <v>1270576.80285129</v>
      </c>
      <c r="BO3" s="6">
        <v>67727.535513231007</v>
      </c>
      <c r="BP3">
        <v>0</v>
      </c>
      <c r="BQ3">
        <v>0</v>
      </c>
      <c r="BR3">
        <v>0</v>
      </c>
      <c r="BS3">
        <v>14</v>
      </c>
      <c r="BT3">
        <v>51</v>
      </c>
      <c r="BU3">
        <v>0</v>
      </c>
      <c r="BV3">
        <v>43</v>
      </c>
      <c r="BW3" s="41">
        <v>0</v>
      </c>
      <c r="BX3">
        <v>0</v>
      </c>
      <c r="BY3" s="41">
        <v>0</v>
      </c>
      <c r="BZ3">
        <v>0</v>
      </c>
      <c r="CA3" s="41">
        <v>0</v>
      </c>
      <c r="CB3">
        <v>0</v>
      </c>
      <c r="CC3" s="41">
        <v>0</v>
      </c>
      <c r="CD3">
        <v>0</v>
      </c>
      <c r="CE3">
        <v>0</v>
      </c>
      <c r="CF3">
        <v>0</v>
      </c>
      <c r="CG3">
        <v>0</v>
      </c>
      <c r="CH3">
        <v>4427</v>
      </c>
      <c r="CI3" s="41">
        <v>0</v>
      </c>
      <c r="CJ3">
        <v>0</v>
      </c>
      <c r="CK3" s="41">
        <v>0</v>
      </c>
      <c r="CL3">
        <v>0</v>
      </c>
      <c r="CM3" s="41">
        <v>0</v>
      </c>
      <c r="CN3">
        <v>0</v>
      </c>
      <c r="CO3" s="41">
        <v>0</v>
      </c>
      <c r="CP3">
        <v>0</v>
      </c>
      <c r="CQ3">
        <v>14</v>
      </c>
      <c r="CR3" s="52">
        <v>0</v>
      </c>
      <c r="CS3" s="52">
        <v>0</v>
      </c>
      <c r="CT3">
        <v>0</v>
      </c>
      <c r="CU3" s="52">
        <v>0</v>
      </c>
      <c r="CV3" s="52">
        <v>0</v>
      </c>
      <c r="CW3">
        <v>14</v>
      </c>
      <c r="CX3">
        <v>0</v>
      </c>
      <c r="CY3" t="s">
        <v>643</v>
      </c>
      <c r="CZ3" t="s">
        <v>325</v>
      </c>
      <c r="DA3" s="6">
        <v>573551.88191403961</v>
      </c>
      <c r="DB3" s="6">
        <v>629283.36184968555</v>
      </c>
      <c r="DC3">
        <v>0</v>
      </c>
      <c r="DD3">
        <v>0</v>
      </c>
      <c r="DE3" s="6">
        <v>8.00869645336142</v>
      </c>
      <c r="DF3" s="6">
        <v>6.0148778885013998</v>
      </c>
      <c r="DG3" s="48">
        <v>2.8368550462399602</v>
      </c>
      <c r="DH3" s="48">
        <v>1.8587896374425199</v>
      </c>
      <c r="DI3" s="48">
        <v>4.6956446836824899</v>
      </c>
      <c r="DJ3" s="48">
        <v>5.17184140712145</v>
      </c>
      <c r="DK3" s="48">
        <v>4.1560882510588799</v>
      </c>
      <c r="DL3" s="48">
        <v>9.3279296581803397</v>
      </c>
      <c r="DM3" s="6">
        <v>634259.95019120199</v>
      </c>
      <c r="DN3" s="6">
        <v>636316.85266009602</v>
      </c>
      <c r="DO3" s="6">
        <v>60700.059580708999</v>
      </c>
      <c r="DP3" s="6">
        <v>7027.4759325219502</v>
      </c>
      <c r="DQ3" s="48">
        <v>4842.8648480759603</v>
      </c>
      <c r="DR3" s="48">
        <v>4880.9954286797802</v>
      </c>
      <c r="DS3" s="48">
        <v>9723.8602767557495</v>
      </c>
      <c r="DT3" s="48">
        <v>2151.83473263311</v>
      </c>
      <c r="DU3" s="48">
        <v>2146.48050384217</v>
      </c>
      <c r="DV3" s="48">
        <v>4298.3152364752796</v>
      </c>
      <c r="DW3">
        <v>53705.36</v>
      </c>
      <c r="DX3">
        <v>0</v>
      </c>
      <c r="DY3">
        <v>53705.36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0.11242335104859499</v>
      </c>
      <c r="EV3">
        <v>6.7556788890441102E-2</v>
      </c>
      <c r="EW3">
        <v>0</v>
      </c>
      <c r="EX3">
        <v>0</v>
      </c>
      <c r="EY3">
        <v>0</v>
      </c>
      <c r="EZ3">
        <v>0.59958708605005995</v>
      </c>
      <c r="FA3">
        <v>0</v>
      </c>
      <c r="FB3">
        <v>0</v>
      </c>
      <c r="FC3">
        <v>0</v>
      </c>
      <c r="FD3">
        <v>0.99390000000000001</v>
      </c>
      <c r="FE3" s="1">
        <v>0</v>
      </c>
      <c r="FF3" s="1">
        <v>0</v>
      </c>
      <c r="FG3">
        <v>4.4408920985006202E-16</v>
      </c>
      <c r="FH3">
        <v>2.2204460492503101E-16</v>
      </c>
      <c r="FI3">
        <v>0.826169981917243</v>
      </c>
      <c r="FJ3">
        <v>0</v>
      </c>
      <c r="FK3">
        <v>0</v>
      </c>
      <c r="FL3">
        <v>8.8817841970012504E-16</v>
      </c>
      <c r="FM3">
        <v>0</v>
      </c>
      <c r="FN3" s="1">
        <v>2.30645585108102E-5</v>
      </c>
      <c r="FO3" s="1">
        <v>2.30645585108102E-5</v>
      </c>
      <c r="FP3" s="1">
        <v>2.30645585108102E-5</v>
      </c>
      <c r="FQ3" s="1">
        <v>1.1780503745908901E-5</v>
      </c>
      <c r="FR3" s="1">
        <v>3.8429666959771604E-6</v>
      </c>
      <c r="FS3" s="1">
        <v>3.8429666959771604E-6</v>
      </c>
      <c r="FT3" s="1">
        <v>2.7973117351365301E-6</v>
      </c>
      <c r="FU3">
        <v>0</v>
      </c>
      <c r="FV3">
        <v>0</v>
      </c>
      <c r="FW3" s="1">
        <v>3.3760250735748898E-8</v>
      </c>
      <c r="FX3" s="1">
        <v>3.1060345954428202E-5</v>
      </c>
      <c r="FY3" s="1">
        <v>3.1026585703692398E-5</v>
      </c>
      <c r="FZ3">
        <v>-2.4913252018795501E-5</v>
      </c>
      <c r="GA3" s="1">
        <v>4.57131544462363E-6</v>
      </c>
      <c r="GB3">
        <v>2.94845674634191E-5</v>
      </c>
      <c r="GC3" s="1">
        <v>0</v>
      </c>
      <c r="GD3">
        <v>1.38777878078144E-17</v>
      </c>
      <c r="GE3">
        <v>0</v>
      </c>
      <c r="GF3">
        <v>0.11242335104859499</v>
      </c>
      <c r="GG3">
        <v>6.7556788890441102E-2</v>
      </c>
      <c r="GH3">
        <v>0</v>
      </c>
      <c r="GI3">
        <v>0</v>
      </c>
      <c r="GJ3">
        <v>9.9713655479916202E-2</v>
      </c>
      <c r="GK3">
        <v>3.7989080753198998E-2</v>
      </c>
      <c r="GL3">
        <v>0</v>
      </c>
      <c r="GM3">
        <v>0</v>
      </c>
      <c r="GN3">
        <v>0</v>
      </c>
      <c r="GO3">
        <v>0.81222790561718405</v>
      </c>
      <c r="GP3">
        <v>3.46944695195361E-18</v>
      </c>
      <c r="GQ3" s="1">
        <v>0</v>
      </c>
      <c r="GR3">
        <v>0</v>
      </c>
      <c r="GS3">
        <v>3.6793608475610001E-2</v>
      </c>
      <c r="GT3" s="1">
        <v>0</v>
      </c>
      <c r="GU3" s="1">
        <v>0</v>
      </c>
      <c r="GV3">
        <v>0</v>
      </c>
      <c r="GW3">
        <v>4.4408920985006202E-16</v>
      </c>
      <c r="GX3">
        <v>0.18248886107836501</v>
      </c>
      <c r="GY3">
        <v>0</v>
      </c>
      <c r="GZ3">
        <v>0</v>
      </c>
      <c r="HA3">
        <v>8.8817841970012504E-16</v>
      </c>
      <c r="HB3">
        <v>0</v>
      </c>
      <c r="HC3">
        <v>2.3427075592219399E-5</v>
      </c>
      <c r="HD3">
        <v>2.3427075592219399E-5</v>
      </c>
      <c r="HE3">
        <v>2.3427075592219399E-5</v>
      </c>
      <c r="HF3">
        <v>1.1965954804266001E-5</v>
      </c>
      <c r="HG3">
        <v>3.9048539890451599E-6</v>
      </c>
      <c r="HH3">
        <v>3.9048539890451599E-6</v>
      </c>
      <c r="HI3">
        <v>2.8415015300709001E-6</v>
      </c>
      <c r="HJ3">
        <v>0</v>
      </c>
      <c r="HK3">
        <v>0</v>
      </c>
      <c r="HL3" s="1">
        <v>6.0525421596519803E-9</v>
      </c>
      <c r="HM3">
        <v>2.49495343806769E-5</v>
      </c>
      <c r="HN3">
        <v>2.4943481838517299E-5</v>
      </c>
      <c r="HO3">
        <v>-1.57274256324813E-5</v>
      </c>
      <c r="HP3" s="1">
        <v>3.29348788869645E-6</v>
      </c>
      <c r="HQ3">
        <v>1.90209135211777E-5</v>
      </c>
      <c r="HR3">
        <v>0</v>
      </c>
      <c r="HS3">
        <v>0</v>
      </c>
      <c r="HT3">
        <v>0</v>
      </c>
      <c r="HU3">
        <v>0</v>
      </c>
      <c r="HV3">
        <v>0.59958708605005995</v>
      </c>
      <c r="HW3">
        <v>3.46944695195361E-18</v>
      </c>
      <c r="HX3" s="1">
        <v>0</v>
      </c>
      <c r="HY3">
        <v>0</v>
      </c>
      <c r="HZ3">
        <v>0.99390000000000001</v>
      </c>
      <c r="IA3" s="1">
        <v>0</v>
      </c>
      <c r="IB3" s="1">
        <v>0</v>
      </c>
      <c r="IC3">
        <v>4.4408920985006202E-16</v>
      </c>
      <c r="ID3">
        <v>4.4408920985006202E-16</v>
      </c>
      <c r="IE3">
        <v>0.826169981917243</v>
      </c>
      <c r="IF3">
        <v>0</v>
      </c>
      <c r="IG3">
        <v>0</v>
      </c>
      <c r="IH3">
        <v>8.8817841970012504E-16</v>
      </c>
      <c r="II3">
        <v>0</v>
      </c>
      <c r="IJ3">
        <v>2.3427075592219399E-5</v>
      </c>
      <c r="IK3">
        <v>2.3427075592219399E-5</v>
      </c>
      <c r="IL3">
        <v>2.3427075592219399E-5</v>
      </c>
      <c r="IM3">
        <v>1.1965954804266001E-5</v>
      </c>
      <c r="IN3">
        <v>3.9048539890451599E-6</v>
      </c>
      <c r="IO3">
        <v>3.9048539890451599E-6</v>
      </c>
      <c r="IP3">
        <v>2.8415015300709001E-6</v>
      </c>
      <c r="IQ3">
        <v>0</v>
      </c>
      <c r="IR3">
        <v>0</v>
      </c>
      <c r="IS3">
        <v>853</v>
      </c>
      <c r="IT3">
        <v>617</v>
      </c>
      <c r="IU3">
        <v>103</v>
      </c>
      <c r="IV3">
        <v>85</v>
      </c>
      <c r="IW3">
        <v>18</v>
      </c>
      <c r="IX3">
        <v>69</v>
      </c>
      <c r="IY3">
        <v>16</v>
      </c>
      <c r="IZ3">
        <v>0</v>
      </c>
      <c r="JA3">
        <v>94</v>
      </c>
      <c r="JB3">
        <v>723</v>
      </c>
      <c r="JC3">
        <v>405</v>
      </c>
      <c r="JD3">
        <v>50</v>
      </c>
      <c r="JE3">
        <v>50</v>
      </c>
      <c r="JF3">
        <v>130</v>
      </c>
      <c r="JG3">
        <v>128</v>
      </c>
      <c r="JH3">
        <v>2</v>
      </c>
      <c r="JI3">
        <v>2</v>
      </c>
      <c r="JJ3">
        <v>0</v>
      </c>
      <c r="JK3" s="1">
        <v>1.5928630779171699E-4</v>
      </c>
      <c r="JL3" s="1">
        <v>5.7185481566968101E-5</v>
      </c>
      <c r="JM3" s="1">
        <v>1.5928630779171699E-4</v>
      </c>
      <c r="JN3" s="1">
        <v>1.3954696232865101E-4</v>
      </c>
      <c r="JO3" s="1">
        <v>5.7185481566968101E-5</v>
      </c>
      <c r="JP3" s="1">
        <v>4.3549613818694101E-5</v>
      </c>
      <c r="JQ3">
        <v>0</v>
      </c>
      <c r="JR3">
        <v>0</v>
      </c>
      <c r="JS3">
        <v>0</v>
      </c>
      <c r="JT3">
        <v>0</v>
      </c>
      <c r="JU3">
        <v>0</v>
      </c>
      <c r="JV3">
        <v>0</v>
      </c>
      <c r="JW3">
        <v>5.5231047306101696E-3</v>
      </c>
      <c r="JX3">
        <v>5.5449124592644502E-3</v>
      </c>
      <c r="JY3">
        <v>1.6349193461315499E-3</v>
      </c>
      <c r="JZ3">
        <v>1.6049276152474601E-3</v>
      </c>
      <c r="KA3" s="1">
        <v>3.9812792895397503E-8</v>
      </c>
      <c r="KB3">
        <v>5.60098803351052E-5</v>
      </c>
      <c r="KC3">
        <v>5.5970067542209802E-5</v>
      </c>
      <c r="KD3">
        <v>-4.06406776512769E-5</v>
      </c>
      <c r="KE3" s="1">
        <v>7.8648033333200901E-6</v>
      </c>
      <c r="KF3">
        <v>4.8505480984596997E-5</v>
      </c>
      <c r="KG3" s="1">
        <v>0</v>
      </c>
      <c r="KH3">
        <v>620368.54612412804</v>
      </c>
      <c r="KI3">
        <v>1193920.4280381601</v>
      </c>
      <c r="KJ3">
        <v>1.38777878078144E-17</v>
      </c>
      <c r="KK3">
        <v>0</v>
      </c>
      <c r="KL3">
        <v>0</v>
      </c>
      <c r="KM3" t="s">
        <v>644</v>
      </c>
      <c r="KO3" t="s">
        <v>645</v>
      </c>
      <c r="KP3" t="s">
        <v>319</v>
      </c>
      <c r="KQ3" t="s">
        <v>320</v>
      </c>
      <c r="KR3">
        <v>2</v>
      </c>
      <c r="KS3">
        <v>0</v>
      </c>
      <c r="KT3">
        <v>0</v>
      </c>
      <c r="KU3">
        <v>0</v>
      </c>
      <c r="KV3">
        <v>1</v>
      </c>
      <c r="KX3">
        <v>1</v>
      </c>
      <c r="KY3">
        <v>3</v>
      </c>
      <c r="LF3" t="s">
        <v>321</v>
      </c>
      <c r="LK3">
        <v>1</v>
      </c>
      <c r="LL3" t="s">
        <v>318</v>
      </c>
      <c r="LM3" t="s">
        <v>318</v>
      </c>
      <c r="LN3">
        <v>0</v>
      </c>
      <c r="LO3">
        <v>1</v>
      </c>
    </row>
    <row r="4" spans="1:327" x14ac:dyDescent="0.2">
      <c r="A4" t="s">
        <v>323</v>
      </c>
      <c r="B4">
        <v>24</v>
      </c>
      <c r="C4">
        <v>2</v>
      </c>
      <c r="D4" t="s">
        <v>527</v>
      </c>
      <c r="E4" t="s">
        <v>473</v>
      </c>
      <c r="F4" t="s">
        <v>631</v>
      </c>
      <c r="G4">
        <v>2</v>
      </c>
      <c r="H4">
        <v>11</v>
      </c>
      <c r="I4" s="6">
        <v>1016926.07337324</v>
      </c>
      <c r="J4">
        <v>0</v>
      </c>
      <c r="K4">
        <v>0</v>
      </c>
      <c r="L4" t="s">
        <v>320</v>
      </c>
      <c r="M4" t="s">
        <v>318</v>
      </c>
      <c r="N4" t="s">
        <v>473</v>
      </c>
      <c r="O4" t="s">
        <v>631</v>
      </c>
      <c r="P4" s="6">
        <f t="shared" si="0"/>
        <v>472499.92662676005</v>
      </c>
      <c r="Q4" s="6">
        <f t="shared" si="1"/>
        <v>1489426</v>
      </c>
      <c r="R4" s="6">
        <v>1016926.07337324</v>
      </c>
      <c r="S4" t="s">
        <v>632</v>
      </c>
      <c r="T4" s="51">
        <v>44429.650965462963</v>
      </c>
      <c r="U4" s="6">
        <v>1489426.43529307</v>
      </c>
      <c r="V4">
        <v>1</v>
      </c>
      <c r="W4">
        <v>1</v>
      </c>
      <c r="X4" s="19" t="s">
        <v>633</v>
      </c>
      <c r="Y4" s="19" t="s">
        <v>633</v>
      </c>
      <c r="Z4">
        <v>3614</v>
      </c>
      <c r="AA4">
        <v>24</v>
      </c>
      <c r="AB4">
        <v>1800</v>
      </c>
      <c r="AC4">
        <v>104</v>
      </c>
      <c r="AD4">
        <v>0.23100000000000001</v>
      </c>
      <c r="AE4">
        <v>0</v>
      </c>
      <c r="AF4">
        <v>21.535007953643799</v>
      </c>
      <c r="AG4">
        <v>0</v>
      </c>
      <c r="AH4" t="s">
        <v>646</v>
      </c>
      <c r="AI4" t="s">
        <v>635</v>
      </c>
      <c r="AJ4" t="s">
        <v>636</v>
      </c>
      <c r="AM4">
        <v>1</v>
      </c>
      <c r="AN4">
        <v>0</v>
      </c>
      <c r="AO4">
        <v>1</v>
      </c>
      <c r="AP4">
        <v>0</v>
      </c>
      <c r="AQ4">
        <v>1</v>
      </c>
      <c r="AR4">
        <v>1</v>
      </c>
      <c r="AT4" t="s">
        <v>647</v>
      </c>
      <c r="AV4">
        <v>1</v>
      </c>
      <c r="AW4">
        <v>11</v>
      </c>
      <c r="BE4" s="35">
        <v>6</v>
      </c>
      <c r="BF4" t="b">
        <v>1</v>
      </c>
      <c r="BG4">
        <v>0</v>
      </c>
      <c r="BI4" s="6">
        <v>1489426.43529307</v>
      </c>
      <c r="BK4" s="6">
        <v>1489426.43529307</v>
      </c>
      <c r="BL4">
        <v>0</v>
      </c>
      <c r="BM4" s="6">
        <v>2.88187817728145E-3</v>
      </c>
      <c r="BN4" s="6">
        <v>1547897.9823010301</v>
      </c>
      <c r="BO4" s="6">
        <v>58471.544126078203</v>
      </c>
      <c r="BP4">
        <v>0</v>
      </c>
      <c r="BQ4">
        <v>0</v>
      </c>
      <c r="BR4">
        <v>0</v>
      </c>
      <c r="BS4">
        <v>6</v>
      </c>
      <c r="BT4">
        <v>36</v>
      </c>
      <c r="BU4">
        <v>0</v>
      </c>
      <c r="BV4">
        <v>58</v>
      </c>
      <c r="BW4" s="41">
        <v>0</v>
      </c>
      <c r="BX4">
        <v>0</v>
      </c>
      <c r="BY4" s="41">
        <v>0</v>
      </c>
      <c r="BZ4">
        <v>0</v>
      </c>
      <c r="CA4" s="41">
        <v>0</v>
      </c>
      <c r="CB4">
        <v>0</v>
      </c>
      <c r="CC4" s="41">
        <v>0</v>
      </c>
      <c r="CD4">
        <v>0</v>
      </c>
      <c r="CE4">
        <v>0</v>
      </c>
      <c r="CF4">
        <v>0</v>
      </c>
      <c r="CG4">
        <v>0</v>
      </c>
      <c r="CH4">
        <v>6021</v>
      </c>
      <c r="CI4" s="41">
        <v>0</v>
      </c>
      <c r="CJ4">
        <v>0</v>
      </c>
      <c r="CK4" s="41">
        <v>0</v>
      </c>
      <c r="CL4">
        <v>0</v>
      </c>
      <c r="CM4" s="41">
        <v>0</v>
      </c>
      <c r="CN4">
        <v>0</v>
      </c>
      <c r="CO4" s="41">
        <v>0</v>
      </c>
      <c r="CP4">
        <v>0</v>
      </c>
      <c r="CQ4">
        <v>6</v>
      </c>
      <c r="CR4" s="52">
        <v>0</v>
      </c>
      <c r="CS4" s="52">
        <v>0</v>
      </c>
      <c r="CT4">
        <v>0</v>
      </c>
      <c r="CU4" s="52">
        <v>0</v>
      </c>
      <c r="CV4" s="52">
        <v>0</v>
      </c>
      <c r="CW4">
        <v>6</v>
      </c>
      <c r="CX4">
        <v>0</v>
      </c>
      <c r="CY4" t="s">
        <v>648</v>
      </c>
      <c r="DA4" s="6">
        <v>727356.33911048167</v>
      </c>
      <c r="DB4" s="6">
        <v>762070.0961825921</v>
      </c>
      <c r="DC4">
        <v>0</v>
      </c>
      <c r="DD4">
        <v>0</v>
      </c>
      <c r="DE4" s="6">
        <v>1.2542792111623099E-3</v>
      </c>
      <c r="DF4" s="6">
        <v>1.62759896611914E-3</v>
      </c>
      <c r="DG4" s="48">
        <v>1.1404657972754501E-3</v>
      </c>
      <c r="DH4" s="48">
        <v>1.46232112694516E-3</v>
      </c>
      <c r="DI4" s="48">
        <v>2.6027869242206199E-3</v>
      </c>
      <c r="DJ4" s="48">
        <v>1.1381341388685901E-4</v>
      </c>
      <c r="DK4" s="48">
        <v>1.6527783917397401E-4</v>
      </c>
      <c r="DL4" s="48">
        <v>2.7909125306083398E-4</v>
      </c>
      <c r="DM4" s="6">
        <v>773309.364922715</v>
      </c>
      <c r="DN4" s="6">
        <v>774588.61737831496</v>
      </c>
      <c r="DO4" s="6">
        <v>45953.024557954202</v>
      </c>
      <c r="DP4" s="6">
        <v>12518.5195681239</v>
      </c>
      <c r="DQ4" s="48">
        <v>9522.0169223545199</v>
      </c>
      <c r="DR4" s="48">
        <v>9569.0272854719096</v>
      </c>
      <c r="DS4" s="48">
        <v>19091.044207826399</v>
      </c>
      <c r="DT4" s="48">
        <v>2954.6676355997602</v>
      </c>
      <c r="DU4" s="48">
        <v>2949.4922826520101</v>
      </c>
      <c r="DV4" s="48">
        <v>5904.1599182517703</v>
      </c>
      <c r="DW4">
        <v>33476.339999999997</v>
      </c>
      <c r="DX4">
        <v>0</v>
      </c>
      <c r="DY4">
        <v>33476.339999999997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0.178627753629367</v>
      </c>
      <c r="EV4">
        <v>8.9621387954961398E-2</v>
      </c>
      <c r="EW4">
        <v>9.5507395325711203E-9</v>
      </c>
      <c r="EX4">
        <v>0</v>
      </c>
      <c r="EY4">
        <v>0</v>
      </c>
      <c r="EZ4">
        <v>1.2346067473676701</v>
      </c>
      <c r="FA4">
        <v>0</v>
      </c>
      <c r="FB4">
        <v>0</v>
      </c>
      <c r="FC4">
        <v>0</v>
      </c>
      <c r="FD4">
        <v>0.96125011977499597</v>
      </c>
      <c r="FE4" s="1">
        <v>9.7229690965150406E-9</v>
      </c>
      <c r="FF4">
        <v>0</v>
      </c>
      <c r="FG4">
        <v>2.7755575615628901E-17</v>
      </c>
      <c r="FH4">
        <v>9.7228521553360797E-9</v>
      </c>
      <c r="FI4">
        <v>0.42285067510330299</v>
      </c>
      <c r="FJ4">
        <v>0</v>
      </c>
      <c r="FK4">
        <v>0</v>
      </c>
      <c r="FL4">
        <v>8.5182354503388003E-9</v>
      </c>
      <c r="FM4">
        <v>3.1084723684E-9</v>
      </c>
      <c r="FN4" s="1">
        <v>5.7872550848769803E-10</v>
      </c>
      <c r="FO4" s="1">
        <v>5.7872550848769803E-10</v>
      </c>
      <c r="FP4" s="1">
        <v>1.9805740381073601E-11</v>
      </c>
      <c r="FQ4" s="1">
        <v>5.7872550848769803E-10</v>
      </c>
      <c r="FR4" s="1">
        <v>6.5241145819072699E-11</v>
      </c>
      <c r="FS4" s="1">
        <v>0</v>
      </c>
      <c r="FT4" s="1">
        <v>6.5241145819072699E-11</v>
      </c>
      <c r="FU4">
        <v>0</v>
      </c>
      <c r="FV4">
        <v>0</v>
      </c>
      <c r="FW4" s="1">
        <v>-1.2397981423688201E-9</v>
      </c>
      <c r="FX4" s="1">
        <v>6.3254673634672902E-11</v>
      </c>
      <c r="FY4" s="1">
        <v>1.3030528160034999E-9</v>
      </c>
      <c r="FZ4" s="1">
        <v>-1.36910659937029E-8</v>
      </c>
      <c r="GA4" s="1">
        <v>0</v>
      </c>
      <c r="GB4" s="1">
        <v>1.36910659937029E-8</v>
      </c>
      <c r="GC4" s="1">
        <v>0.75</v>
      </c>
      <c r="GD4">
        <v>0.139626340159546</v>
      </c>
      <c r="GE4">
        <v>0</v>
      </c>
      <c r="GF4">
        <v>0.178627753629367</v>
      </c>
      <c r="GG4">
        <v>8.9621387954961398E-2</v>
      </c>
      <c r="GH4">
        <v>9.6651862069307898E-9</v>
      </c>
      <c r="GI4">
        <v>0</v>
      </c>
      <c r="GJ4">
        <v>0.24015868536945301</v>
      </c>
      <c r="GK4">
        <v>9.5216296803186107E-2</v>
      </c>
      <c r="GL4">
        <v>9.6651862069307898E-9</v>
      </c>
      <c r="GM4">
        <v>0</v>
      </c>
      <c r="GN4">
        <v>0</v>
      </c>
      <c r="GO4">
        <v>0.195244937844952</v>
      </c>
      <c r="GP4">
        <v>0</v>
      </c>
      <c r="GQ4">
        <v>0</v>
      </c>
      <c r="GR4">
        <v>0</v>
      </c>
      <c r="GS4">
        <v>3.67936182567856E-2</v>
      </c>
      <c r="GT4" s="1">
        <v>9.7901541595835002E-9</v>
      </c>
      <c r="GU4">
        <v>0</v>
      </c>
      <c r="GV4">
        <v>0</v>
      </c>
      <c r="GW4">
        <v>9.7898974274479495E-9</v>
      </c>
      <c r="GX4">
        <v>0.13392481673024001</v>
      </c>
      <c r="GY4">
        <v>0</v>
      </c>
      <c r="GZ4">
        <v>0</v>
      </c>
      <c r="HA4">
        <v>9.3674554779710206E-9</v>
      </c>
      <c r="HB4">
        <v>9.2559937492400005E-9</v>
      </c>
      <c r="HC4" s="1">
        <v>9.5386246713735601E-9</v>
      </c>
      <c r="HD4" s="1">
        <v>9.5386246713735601E-9</v>
      </c>
      <c r="HE4" s="1">
        <v>4.3074849243041E-11</v>
      </c>
      <c r="HF4" s="1">
        <v>9.5386246713735601E-9</v>
      </c>
      <c r="HG4" s="1">
        <v>6.1879479318349695E-10</v>
      </c>
      <c r="HH4" s="1">
        <v>2.09226636016524E-10</v>
      </c>
      <c r="HI4" s="1">
        <v>6.1879479318349695E-10</v>
      </c>
      <c r="HJ4">
        <v>0</v>
      </c>
      <c r="HK4">
        <v>0</v>
      </c>
      <c r="HL4">
        <v>-1.8718072767605099E-9</v>
      </c>
      <c r="HM4" s="1">
        <v>5.6160222207828698E-11</v>
      </c>
      <c r="HN4">
        <v>1.9279674989683399E-9</v>
      </c>
      <c r="HO4" s="1">
        <v>-1.75317032700591E-8</v>
      </c>
      <c r="HP4" s="1">
        <v>1.1586101736135899E-11</v>
      </c>
      <c r="HQ4" s="1">
        <v>1.7543289371795199E-8</v>
      </c>
      <c r="HR4">
        <v>0.5</v>
      </c>
      <c r="HS4">
        <v>3.4906585039886501E-2</v>
      </c>
      <c r="HT4">
        <v>0</v>
      </c>
      <c r="HU4">
        <v>0</v>
      </c>
      <c r="HV4">
        <v>1.2346067473676701</v>
      </c>
      <c r="HW4">
        <v>0</v>
      </c>
      <c r="HX4">
        <v>0</v>
      </c>
      <c r="HY4">
        <v>0</v>
      </c>
      <c r="HZ4">
        <v>0.96125011977499597</v>
      </c>
      <c r="IA4" s="1">
        <v>9.7901541595835002E-9</v>
      </c>
      <c r="IB4">
        <v>0</v>
      </c>
      <c r="IC4">
        <v>2.7755575615628901E-17</v>
      </c>
      <c r="ID4">
        <v>9.7898974274479495E-9</v>
      </c>
      <c r="IE4">
        <v>0.42285067510330299</v>
      </c>
      <c r="IF4">
        <v>0</v>
      </c>
      <c r="IG4">
        <v>0</v>
      </c>
      <c r="IH4">
        <v>9.3674554779710206E-9</v>
      </c>
      <c r="II4">
        <v>9.2559937492400005E-9</v>
      </c>
      <c r="IJ4" s="1">
        <v>9.5386246713735601E-9</v>
      </c>
      <c r="IK4" s="1">
        <v>9.5386246713735601E-9</v>
      </c>
      <c r="IL4" s="1">
        <v>4.3074849243041E-11</v>
      </c>
      <c r="IM4" s="1">
        <v>9.5386246713735601E-9</v>
      </c>
      <c r="IN4" s="1">
        <v>6.1879479318349695E-10</v>
      </c>
      <c r="IO4" s="1">
        <v>2.09226636016524E-10</v>
      </c>
      <c r="IP4" s="1">
        <v>6.1879479318349695E-10</v>
      </c>
      <c r="IQ4">
        <v>0</v>
      </c>
      <c r="IR4">
        <v>0</v>
      </c>
      <c r="IS4">
        <v>853</v>
      </c>
      <c r="IT4">
        <v>617</v>
      </c>
      <c r="IU4">
        <v>104</v>
      </c>
      <c r="IV4">
        <v>80</v>
      </c>
      <c r="IW4">
        <v>24</v>
      </c>
      <c r="IX4">
        <v>71</v>
      </c>
      <c r="IY4">
        <v>9</v>
      </c>
      <c r="IZ4">
        <v>0</v>
      </c>
      <c r="JA4">
        <v>94</v>
      </c>
      <c r="JB4">
        <v>723</v>
      </c>
      <c r="JC4">
        <v>404</v>
      </c>
      <c r="JD4">
        <v>50</v>
      </c>
      <c r="JE4">
        <v>50</v>
      </c>
      <c r="JF4">
        <v>130</v>
      </c>
      <c r="JG4">
        <v>128</v>
      </c>
      <c r="JH4">
        <v>2</v>
      </c>
      <c r="JI4">
        <v>2</v>
      </c>
      <c r="JJ4">
        <v>0</v>
      </c>
      <c r="JK4">
        <v>2.9590019904901499E-4</v>
      </c>
      <c r="JL4">
        <v>6.3548425374815296E-5</v>
      </c>
      <c r="JM4">
        <v>2.6966528188410101E-4</v>
      </c>
      <c r="JN4">
        <v>2.9590019904901499E-4</v>
      </c>
      <c r="JO4">
        <v>3.8751322413155197E-5</v>
      </c>
      <c r="JP4">
        <v>6.3548425374815296E-5</v>
      </c>
      <c r="JQ4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6.2020264318850696E-3</v>
      </c>
      <c r="JX4">
        <v>6.1043416364877402E-3</v>
      </c>
      <c r="JY4">
        <v>1.81786195113921E-3</v>
      </c>
      <c r="JZ4">
        <v>1.82432947633177E-3</v>
      </c>
      <c r="KA4">
        <v>-3.1116054191293399E-9</v>
      </c>
      <c r="KB4" s="1">
        <v>1.19414895842501E-10</v>
      </c>
      <c r="KC4">
        <v>3.23102031497184E-9</v>
      </c>
      <c r="KD4" s="1">
        <v>-3.1222769263762E-8</v>
      </c>
      <c r="KE4" s="1">
        <v>1.1586101736135899E-11</v>
      </c>
      <c r="KF4" s="1">
        <v>3.1234355365498202E-8</v>
      </c>
      <c r="KG4" s="1">
        <v>0.75</v>
      </c>
      <c r="KH4">
        <v>759034.07454079401</v>
      </c>
      <c r="KI4">
        <v>1486390.4136512701</v>
      </c>
      <c r="KJ4">
        <v>0.139626340159546</v>
      </c>
      <c r="KK4">
        <v>0</v>
      </c>
      <c r="KL4">
        <v>0</v>
      </c>
      <c r="KM4" t="s">
        <v>649</v>
      </c>
      <c r="KO4" t="s">
        <v>650</v>
      </c>
      <c r="KP4" t="s">
        <v>527</v>
      </c>
      <c r="KQ4" t="s">
        <v>320</v>
      </c>
      <c r="KR4">
        <v>2</v>
      </c>
      <c r="KS4">
        <v>0</v>
      </c>
      <c r="KT4">
        <v>0</v>
      </c>
      <c r="KU4">
        <v>0</v>
      </c>
      <c r="KV4">
        <v>1</v>
      </c>
      <c r="KX4">
        <v>1</v>
      </c>
      <c r="KY4">
        <v>1</v>
      </c>
      <c r="LF4" t="s">
        <v>321</v>
      </c>
      <c r="LK4">
        <v>1</v>
      </c>
      <c r="LL4" t="s">
        <v>318</v>
      </c>
      <c r="LM4" t="s">
        <v>318</v>
      </c>
      <c r="LN4">
        <v>0</v>
      </c>
      <c r="LO4">
        <v>1</v>
      </c>
    </row>
    <row r="5" spans="1:327" x14ac:dyDescent="0.2">
      <c r="A5" t="s">
        <v>323</v>
      </c>
      <c r="B5">
        <v>62</v>
      </c>
      <c r="C5">
        <v>3</v>
      </c>
      <c r="D5" t="s">
        <v>527</v>
      </c>
      <c r="E5" t="s">
        <v>473</v>
      </c>
      <c r="F5" t="s">
        <v>631</v>
      </c>
      <c r="G5">
        <v>2</v>
      </c>
      <c r="H5">
        <v>13</v>
      </c>
      <c r="I5" s="6">
        <v>970209.35864308197</v>
      </c>
      <c r="J5">
        <v>0</v>
      </c>
      <c r="K5">
        <v>0</v>
      </c>
      <c r="L5" t="s">
        <v>320</v>
      </c>
      <c r="M5" t="s">
        <v>318</v>
      </c>
      <c r="N5" t="s">
        <v>473</v>
      </c>
      <c r="O5" t="s">
        <v>631</v>
      </c>
      <c r="P5" s="6">
        <f t="shared" si="0"/>
        <v>459249.64135691803</v>
      </c>
      <c r="Q5" s="6">
        <f t="shared" si="1"/>
        <v>1429459</v>
      </c>
      <c r="R5" s="6">
        <v>970209.35864308197</v>
      </c>
      <c r="S5" t="s">
        <v>632</v>
      </c>
      <c r="T5" s="51">
        <v>44436.849701921295</v>
      </c>
      <c r="U5" s="6">
        <v>1429459.7283115501</v>
      </c>
      <c r="V5">
        <v>1</v>
      </c>
      <c r="W5">
        <v>1</v>
      </c>
      <c r="X5" s="19" t="s">
        <v>633</v>
      </c>
      <c r="Y5" s="19" t="s">
        <v>633</v>
      </c>
      <c r="Z5">
        <v>305</v>
      </c>
      <c r="AA5">
        <v>24</v>
      </c>
      <c r="AB5">
        <v>1800</v>
      </c>
      <c r="AC5">
        <v>103</v>
      </c>
      <c r="AD5">
        <v>0.23300000000000001</v>
      </c>
      <c r="AE5">
        <v>0</v>
      </c>
      <c r="AF5">
        <v>7.6624834537506104</v>
      </c>
      <c r="AG5">
        <v>0</v>
      </c>
      <c r="AH5" t="s">
        <v>651</v>
      </c>
      <c r="AI5" t="s">
        <v>635</v>
      </c>
      <c r="AJ5" t="s">
        <v>636</v>
      </c>
      <c r="AM5">
        <v>1</v>
      </c>
      <c r="AN5">
        <v>0</v>
      </c>
      <c r="AO5">
        <v>1</v>
      </c>
      <c r="AP5">
        <v>0</v>
      </c>
      <c r="AQ5">
        <v>1</v>
      </c>
      <c r="AR5">
        <v>1</v>
      </c>
      <c r="AT5" t="s">
        <v>652</v>
      </c>
      <c r="AV5">
        <v>2</v>
      </c>
      <c r="AW5">
        <v>13</v>
      </c>
      <c r="BE5" s="35">
        <v>9</v>
      </c>
      <c r="BF5" t="b">
        <v>1</v>
      </c>
      <c r="BG5">
        <v>0</v>
      </c>
      <c r="BI5" s="6">
        <v>1429459.7283115501</v>
      </c>
      <c r="BK5" s="6">
        <v>1429459.7283115501</v>
      </c>
      <c r="BL5">
        <v>0</v>
      </c>
      <c r="BM5" s="6">
        <v>5.6256427642936797E-3</v>
      </c>
      <c r="BN5" s="6">
        <v>1490214.2610403199</v>
      </c>
      <c r="BO5" s="6">
        <v>60754.52710313</v>
      </c>
      <c r="BP5">
        <v>0</v>
      </c>
      <c r="BQ5">
        <v>0</v>
      </c>
      <c r="BR5">
        <v>0</v>
      </c>
      <c r="BS5">
        <v>9</v>
      </c>
      <c r="BT5">
        <v>39</v>
      </c>
      <c r="BU5">
        <v>0</v>
      </c>
      <c r="BV5">
        <v>55</v>
      </c>
      <c r="BW5" s="41">
        <v>0</v>
      </c>
      <c r="BX5">
        <v>0</v>
      </c>
      <c r="BY5" s="41">
        <v>0</v>
      </c>
      <c r="BZ5">
        <v>723</v>
      </c>
      <c r="CA5" s="41">
        <v>0</v>
      </c>
      <c r="CB5">
        <v>0</v>
      </c>
      <c r="CC5" s="41">
        <v>0</v>
      </c>
      <c r="CD5">
        <v>130</v>
      </c>
      <c r="CE5">
        <v>0</v>
      </c>
      <c r="CF5">
        <v>0</v>
      </c>
      <c r="CG5">
        <v>0</v>
      </c>
      <c r="CH5">
        <v>5653</v>
      </c>
      <c r="CI5" s="41">
        <v>0</v>
      </c>
      <c r="CJ5">
        <v>0</v>
      </c>
      <c r="CK5" s="41">
        <v>0</v>
      </c>
      <c r="CL5">
        <v>74393</v>
      </c>
      <c r="CM5" s="41">
        <v>0</v>
      </c>
      <c r="CN5">
        <v>0</v>
      </c>
      <c r="CO5" s="41">
        <v>0</v>
      </c>
      <c r="CP5">
        <v>13381</v>
      </c>
      <c r="CQ5">
        <v>9</v>
      </c>
      <c r="CR5" s="52">
        <v>0</v>
      </c>
      <c r="CS5" s="52">
        <v>0</v>
      </c>
      <c r="CT5">
        <v>0</v>
      </c>
      <c r="CU5" s="52">
        <v>0</v>
      </c>
      <c r="CV5" s="52">
        <v>0</v>
      </c>
      <c r="CW5">
        <v>9</v>
      </c>
      <c r="CX5">
        <v>0</v>
      </c>
      <c r="CY5" t="s">
        <v>653</v>
      </c>
      <c r="DA5" s="6">
        <v>693427.2878630599</v>
      </c>
      <c r="DB5" s="6">
        <v>736032.4404484944</v>
      </c>
      <c r="DC5">
        <v>0</v>
      </c>
      <c r="DD5">
        <v>0</v>
      </c>
      <c r="DE5" s="6">
        <v>2.8678756687098598E-3</v>
      </c>
      <c r="DF5" s="6">
        <v>2.7577670955838199E-3</v>
      </c>
      <c r="DG5" s="48">
        <v>2.46525489601435E-3</v>
      </c>
      <c r="DH5" s="48">
        <v>2.7429165700218398E-3</v>
      </c>
      <c r="DI5" s="48">
        <v>5.2081714660362002E-3</v>
      </c>
      <c r="DJ5" s="48">
        <v>4.0262077269550601E-4</v>
      </c>
      <c r="DK5" s="48">
        <v>1.48505255619709E-5</v>
      </c>
      <c r="DL5" s="48">
        <v>4.1747129825747703E-4</v>
      </c>
      <c r="DM5" s="6">
        <v>743327.43720572302</v>
      </c>
      <c r="DN5" s="6">
        <v>746886.823834604</v>
      </c>
      <c r="DO5" s="6">
        <v>49900.1464747875</v>
      </c>
      <c r="DP5" s="6">
        <v>10854.3806283425</v>
      </c>
      <c r="DQ5" s="48">
        <v>7938.04493918772</v>
      </c>
      <c r="DR5" s="48">
        <v>8057.4544823511897</v>
      </c>
      <c r="DS5" s="48">
        <v>15995.4994215389</v>
      </c>
      <c r="DT5" s="48">
        <v>2803.3115355997602</v>
      </c>
      <c r="DU5" s="48">
        <v>2796.92614599135</v>
      </c>
      <c r="DV5" s="48">
        <v>5600.2376815911102</v>
      </c>
      <c r="DW5">
        <v>39158.789999999899</v>
      </c>
      <c r="DX5">
        <v>0</v>
      </c>
      <c r="DY5">
        <v>39158.789999999899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8.6683260157258801E-2</v>
      </c>
      <c r="EV5">
        <v>9.7701542395693494E-2</v>
      </c>
      <c r="EW5" s="1">
        <v>9.8357488820255396E-9</v>
      </c>
      <c r="EX5">
        <v>0</v>
      </c>
      <c r="EY5" s="1">
        <v>0</v>
      </c>
      <c r="EZ5">
        <v>1.2494098992968901</v>
      </c>
      <c r="FA5" s="1">
        <v>0</v>
      </c>
      <c r="FB5">
        <v>0</v>
      </c>
      <c r="FC5" s="1">
        <v>0</v>
      </c>
      <c r="FD5">
        <v>0.99390000000000001</v>
      </c>
      <c r="FE5" s="1">
        <v>0</v>
      </c>
      <c r="FF5">
        <v>0</v>
      </c>
      <c r="FG5" s="1">
        <v>1.7347234759768E-18</v>
      </c>
      <c r="FH5" s="1">
        <v>9.8562168010518597E-9</v>
      </c>
      <c r="FI5">
        <v>0.52213000012130595</v>
      </c>
      <c r="FJ5">
        <v>0</v>
      </c>
      <c r="FK5">
        <v>0</v>
      </c>
      <c r="FL5">
        <v>7.0300154586533298E-9</v>
      </c>
      <c r="FM5">
        <v>8.5008888817099998E-9</v>
      </c>
      <c r="FN5" s="1">
        <v>3.2053644183349599E-9</v>
      </c>
      <c r="FO5" s="1">
        <v>3.2053644183349599E-9</v>
      </c>
      <c r="FP5" s="1">
        <v>1.54420920495113E-12</v>
      </c>
      <c r="FQ5" s="1">
        <v>3.2053644183349599E-9</v>
      </c>
      <c r="FR5" s="1">
        <v>1.7981438560354899E-10</v>
      </c>
      <c r="FS5" s="1">
        <v>3.32645022638189E-12</v>
      </c>
      <c r="FT5" s="1">
        <v>1.7981438560354899E-10</v>
      </c>
      <c r="FU5">
        <v>0</v>
      </c>
      <c r="FV5">
        <v>0</v>
      </c>
      <c r="FW5" s="1">
        <v>-4.7580741956314697E-9</v>
      </c>
      <c r="FX5" s="1">
        <v>3.7654214882380097E-11</v>
      </c>
      <c r="FY5" s="1">
        <v>4.7957284105138501E-9</v>
      </c>
      <c r="FZ5" s="1">
        <v>-2.95882438104038E-8</v>
      </c>
      <c r="GA5" s="1">
        <v>3.32645022638189E-12</v>
      </c>
      <c r="GB5" s="1">
        <v>2.9591570260630201E-8</v>
      </c>
      <c r="GC5" s="1">
        <v>0.8</v>
      </c>
      <c r="GD5">
        <v>0.139626340159546</v>
      </c>
      <c r="GE5">
        <v>0</v>
      </c>
      <c r="GF5">
        <v>8.6683260157258801E-2</v>
      </c>
      <c r="GG5">
        <v>9.7701542395693494E-2</v>
      </c>
      <c r="GH5" s="1">
        <v>9.8727057640246502E-9</v>
      </c>
      <c r="GI5">
        <v>0</v>
      </c>
      <c r="GJ5">
        <v>0.39127101095397798</v>
      </c>
      <c r="GK5">
        <v>0.17608191653965399</v>
      </c>
      <c r="GL5">
        <v>9.8727057640246502E-9</v>
      </c>
      <c r="GM5">
        <v>0</v>
      </c>
      <c r="GN5" s="1">
        <v>0</v>
      </c>
      <c r="GO5">
        <v>0.38492102145196999</v>
      </c>
      <c r="GP5" s="1">
        <v>0</v>
      </c>
      <c r="GQ5">
        <v>0</v>
      </c>
      <c r="GR5" s="1">
        <v>0</v>
      </c>
      <c r="GS5">
        <v>3.8692860500981002E-2</v>
      </c>
      <c r="GT5" s="1">
        <v>0</v>
      </c>
      <c r="GU5">
        <v>0</v>
      </c>
      <c r="GV5">
        <v>0</v>
      </c>
      <c r="GW5" s="1">
        <v>9.8751256477624899E-9</v>
      </c>
      <c r="GX5">
        <v>0.37999999382821398</v>
      </c>
      <c r="GY5">
        <v>0</v>
      </c>
      <c r="GZ5">
        <v>0</v>
      </c>
      <c r="HA5">
        <v>9.3990335514604306E-9</v>
      </c>
      <c r="HB5">
        <v>9.5014835999099999E-9</v>
      </c>
      <c r="HC5">
        <v>2.4244732887979101E-9</v>
      </c>
      <c r="HD5">
        <v>2.4244732887979101E-9</v>
      </c>
      <c r="HE5">
        <v>5.6447624352529098E-12</v>
      </c>
      <c r="HF5">
        <v>2.4244732887979101E-9</v>
      </c>
      <c r="HG5">
        <v>1.94786409224434E-10</v>
      </c>
      <c r="HH5">
        <v>0</v>
      </c>
      <c r="HI5">
        <v>1.94786409224434E-10</v>
      </c>
      <c r="HJ5">
        <v>0</v>
      </c>
      <c r="HK5">
        <v>0</v>
      </c>
      <c r="HL5">
        <v>-1.06594003938848E-10</v>
      </c>
      <c r="HM5">
        <v>3.5841806925959598E-11</v>
      </c>
      <c r="HN5">
        <v>1.42435810864808E-10</v>
      </c>
      <c r="HO5">
        <v>-3.2928170108305501E-8</v>
      </c>
      <c r="HP5">
        <v>0</v>
      </c>
      <c r="HQ5">
        <v>3.2928170108305501E-8</v>
      </c>
      <c r="HR5">
        <v>0.5</v>
      </c>
      <c r="HS5">
        <v>0</v>
      </c>
      <c r="HT5">
        <v>0</v>
      </c>
      <c r="HU5" s="1">
        <v>0</v>
      </c>
      <c r="HV5">
        <v>1.2494098992968901</v>
      </c>
      <c r="HW5" s="1">
        <v>0</v>
      </c>
      <c r="HX5">
        <v>0</v>
      </c>
      <c r="HY5" s="1">
        <v>0</v>
      </c>
      <c r="HZ5">
        <v>0.99390000000000001</v>
      </c>
      <c r="IA5" s="1">
        <v>0</v>
      </c>
      <c r="IB5">
        <v>0</v>
      </c>
      <c r="IC5" s="1">
        <v>1.7347234759768E-18</v>
      </c>
      <c r="ID5" s="1">
        <v>9.8751256477624899E-9</v>
      </c>
      <c r="IE5">
        <v>0.52213000012130595</v>
      </c>
      <c r="IF5">
        <v>0</v>
      </c>
      <c r="IG5">
        <v>0</v>
      </c>
      <c r="IH5">
        <v>9.3990335514604306E-9</v>
      </c>
      <c r="II5">
        <v>9.5014835999099999E-9</v>
      </c>
      <c r="IJ5">
        <v>3.2053644183349599E-9</v>
      </c>
      <c r="IK5">
        <v>3.2053644183349599E-9</v>
      </c>
      <c r="IL5">
        <v>5.6447624352529098E-12</v>
      </c>
      <c r="IM5">
        <v>3.2053644183349599E-9</v>
      </c>
      <c r="IN5">
        <v>1.94786409224434E-10</v>
      </c>
      <c r="IO5">
        <v>3.32645022638189E-12</v>
      </c>
      <c r="IP5">
        <v>1.94786409224434E-10</v>
      </c>
      <c r="IQ5">
        <v>0</v>
      </c>
      <c r="IR5">
        <v>0</v>
      </c>
      <c r="IS5">
        <v>853</v>
      </c>
      <c r="IT5">
        <v>617</v>
      </c>
      <c r="IU5">
        <v>103</v>
      </c>
      <c r="IV5">
        <v>85</v>
      </c>
      <c r="IW5">
        <v>18</v>
      </c>
      <c r="IX5">
        <v>76</v>
      </c>
      <c r="IY5">
        <v>9</v>
      </c>
      <c r="IZ5">
        <v>0</v>
      </c>
      <c r="JA5">
        <v>94</v>
      </c>
      <c r="JB5">
        <v>723</v>
      </c>
      <c r="JC5">
        <v>404</v>
      </c>
      <c r="JD5">
        <v>50</v>
      </c>
      <c r="JE5">
        <v>50</v>
      </c>
      <c r="JF5">
        <v>130</v>
      </c>
      <c r="JG5">
        <v>128</v>
      </c>
      <c r="JH5">
        <v>2</v>
      </c>
      <c r="JI5">
        <v>2</v>
      </c>
      <c r="JJ5">
        <v>0</v>
      </c>
      <c r="JK5">
        <v>2.0209705452600699E-4</v>
      </c>
      <c r="JL5">
        <v>3.7011957837895698E-5</v>
      </c>
      <c r="JM5">
        <v>2.0209705452600699E-4</v>
      </c>
      <c r="JN5">
        <v>1.8733482461641399E-4</v>
      </c>
      <c r="JO5">
        <v>3.5300687439843098E-5</v>
      </c>
      <c r="JP5">
        <v>3.7011957837895698E-5</v>
      </c>
      <c r="JQ5">
        <v>0</v>
      </c>
      <c r="JR5">
        <v>0</v>
      </c>
      <c r="JS5">
        <v>0</v>
      </c>
      <c r="JT5">
        <v>0</v>
      </c>
      <c r="JU5">
        <v>0</v>
      </c>
      <c r="JV5">
        <v>0</v>
      </c>
      <c r="JW5">
        <v>5.8516893297695903E-3</v>
      </c>
      <c r="JX5">
        <v>5.8082787780758399E-3</v>
      </c>
      <c r="JY5">
        <v>1.6130983735953999E-3</v>
      </c>
      <c r="JZ5">
        <v>1.57462233776387E-3</v>
      </c>
      <c r="KA5">
        <v>-4.8646681995703204E-9</v>
      </c>
      <c r="KB5">
        <v>7.3496021808339805E-11</v>
      </c>
      <c r="KC5">
        <v>4.9381642213786603E-9</v>
      </c>
      <c r="KD5">
        <v>-6.2516413918709396E-8</v>
      </c>
      <c r="KE5">
        <v>3.32645022638189E-12</v>
      </c>
      <c r="KF5">
        <v>6.2519740368935699E-8</v>
      </c>
      <c r="KG5" s="1">
        <v>0.8</v>
      </c>
      <c r="KH5">
        <v>728058.46665535495</v>
      </c>
      <c r="KI5">
        <v>1421485.75451841</v>
      </c>
      <c r="KJ5">
        <v>0.139626340159546</v>
      </c>
      <c r="KK5">
        <v>0</v>
      </c>
      <c r="KL5">
        <v>0</v>
      </c>
      <c r="KM5" t="s">
        <v>654</v>
      </c>
      <c r="KO5" t="s">
        <v>655</v>
      </c>
      <c r="KP5" t="s">
        <v>527</v>
      </c>
      <c r="KQ5" t="s">
        <v>320</v>
      </c>
      <c r="KR5">
        <v>2</v>
      </c>
      <c r="KS5">
        <v>0</v>
      </c>
      <c r="KT5">
        <v>0</v>
      </c>
      <c r="KU5">
        <v>0</v>
      </c>
      <c r="KV5">
        <v>1</v>
      </c>
      <c r="KX5">
        <v>1</v>
      </c>
      <c r="KY5">
        <v>1</v>
      </c>
      <c r="LF5" t="s">
        <v>321</v>
      </c>
      <c r="LK5">
        <v>1</v>
      </c>
      <c r="LL5" t="s">
        <v>318</v>
      </c>
      <c r="LM5" t="s">
        <v>318</v>
      </c>
      <c r="LN5">
        <v>0</v>
      </c>
      <c r="LO5">
        <v>1</v>
      </c>
    </row>
    <row r="6" spans="1:327" x14ac:dyDescent="0.2">
      <c r="A6" t="s">
        <v>323</v>
      </c>
      <c r="B6">
        <v>73</v>
      </c>
      <c r="C6">
        <v>4</v>
      </c>
      <c r="D6" t="s">
        <v>418</v>
      </c>
      <c r="E6" t="s">
        <v>418</v>
      </c>
      <c r="F6" t="s">
        <v>529</v>
      </c>
      <c r="G6">
        <v>2</v>
      </c>
      <c r="H6">
        <v>12</v>
      </c>
      <c r="I6" s="6">
        <v>752941.213825493</v>
      </c>
      <c r="J6">
        <v>0</v>
      </c>
      <c r="K6">
        <v>0</v>
      </c>
      <c r="L6" t="s">
        <v>320</v>
      </c>
      <c r="M6" t="s">
        <v>318</v>
      </c>
      <c r="N6" t="s">
        <v>418</v>
      </c>
      <c r="O6" t="s">
        <v>529</v>
      </c>
      <c r="P6" s="6">
        <f t="shared" si="0"/>
        <v>540669.786174507</v>
      </c>
      <c r="Q6" s="6">
        <f t="shared" si="1"/>
        <v>1293611</v>
      </c>
      <c r="R6" s="6">
        <v>752941.213825493</v>
      </c>
      <c r="S6" t="s">
        <v>632</v>
      </c>
      <c r="T6" s="51">
        <v>44435.448282395831</v>
      </c>
      <c r="U6" s="6">
        <v>1293611.6144957501</v>
      </c>
      <c r="V6">
        <v>1</v>
      </c>
      <c r="W6">
        <v>1</v>
      </c>
      <c r="X6" t="s">
        <v>656</v>
      </c>
      <c r="Y6" t="s">
        <v>656</v>
      </c>
      <c r="Z6">
        <v>3622</v>
      </c>
      <c r="AA6">
        <v>37</v>
      </c>
      <c r="AB6">
        <v>1800</v>
      </c>
      <c r="AC6">
        <v>107</v>
      </c>
      <c r="AD6">
        <v>0.34599999999999997</v>
      </c>
      <c r="AE6">
        <v>0</v>
      </c>
      <c r="AF6">
        <v>10.516155481338499</v>
      </c>
      <c r="AG6">
        <v>0</v>
      </c>
      <c r="AH6" t="s">
        <v>657</v>
      </c>
      <c r="AI6" t="s">
        <v>635</v>
      </c>
      <c r="AJ6" t="s">
        <v>636</v>
      </c>
      <c r="AN6">
        <v>0</v>
      </c>
      <c r="AO6">
        <v>1</v>
      </c>
      <c r="AP6">
        <v>0</v>
      </c>
      <c r="AQ6">
        <v>1</v>
      </c>
      <c r="AR6">
        <v>1</v>
      </c>
      <c r="AT6" t="s">
        <v>658</v>
      </c>
      <c r="AV6">
        <v>1</v>
      </c>
      <c r="AW6">
        <v>12</v>
      </c>
      <c r="BE6" s="35">
        <v>21</v>
      </c>
      <c r="BF6" t="b">
        <v>1</v>
      </c>
      <c r="BG6">
        <v>0</v>
      </c>
      <c r="BI6" s="6">
        <v>1293611.6144957501</v>
      </c>
      <c r="BK6" s="6">
        <v>1293611.6144957501</v>
      </c>
      <c r="BL6">
        <v>0</v>
      </c>
      <c r="BM6" s="6">
        <v>4.3435447477144198</v>
      </c>
      <c r="BN6" s="6">
        <v>1428854.6012748999</v>
      </c>
      <c r="BO6" s="6">
        <v>135238.64323440101</v>
      </c>
      <c r="BP6">
        <v>0</v>
      </c>
      <c r="BQ6">
        <v>0</v>
      </c>
      <c r="BR6">
        <v>0</v>
      </c>
      <c r="BS6">
        <v>21</v>
      </c>
      <c r="BT6">
        <v>48</v>
      </c>
      <c r="BU6">
        <v>0</v>
      </c>
      <c r="BV6">
        <v>46</v>
      </c>
      <c r="BW6" s="41">
        <v>0</v>
      </c>
      <c r="BX6">
        <v>0</v>
      </c>
      <c r="BY6" s="41">
        <v>0</v>
      </c>
      <c r="BZ6">
        <v>723</v>
      </c>
      <c r="CA6" s="41">
        <v>0</v>
      </c>
      <c r="CB6">
        <v>0</v>
      </c>
      <c r="CC6" s="41">
        <v>0</v>
      </c>
      <c r="CD6">
        <v>130</v>
      </c>
      <c r="CE6">
        <v>0</v>
      </c>
      <c r="CF6">
        <v>0</v>
      </c>
      <c r="CG6">
        <v>0</v>
      </c>
      <c r="CH6">
        <v>4915</v>
      </c>
      <c r="CI6" s="41">
        <v>0</v>
      </c>
      <c r="CJ6">
        <v>0</v>
      </c>
      <c r="CK6" s="41">
        <v>0</v>
      </c>
      <c r="CL6">
        <v>77287</v>
      </c>
      <c r="CM6" s="41">
        <v>0</v>
      </c>
      <c r="CN6">
        <v>0</v>
      </c>
      <c r="CO6" s="41">
        <v>0</v>
      </c>
      <c r="CP6">
        <v>13900</v>
      </c>
      <c r="CQ6">
        <v>21</v>
      </c>
      <c r="CR6" s="52">
        <v>0</v>
      </c>
      <c r="CS6" s="52">
        <v>0</v>
      </c>
      <c r="CT6">
        <v>0</v>
      </c>
      <c r="CU6" s="52">
        <v>0</v>
      </c>
      <c r="CV6" s="52">
        <v>0</v>
      </c>
      <c r="CW6">
        <v>21</v>
      </c>
      <c r="CX6">
        <v>0</v>
      </c>
      <c r="CY6" t="s">
        <v>659</v>
      </c>
      <c r="DA6" s="6">
        <v>586907.54580905475</v>
      </c>
      <c r="DB6" s="6">
        <v>706704.06868669833</v>
      </c>
      <c r="DC6">
        <v>0</v>
      </c>
      <c r="DD6">
        <v>0</v>
      </c>
      <c r="DE6" s="6">
        <v>1.3161907362054399</v>
      </c>
      <c r="DF6" s="6">
        <v>3.0273540115089799</v>
      </c>
      <c r="DG6" s="48">
        <v>0.22386375687874699</v>
      </c>
      <c r="DH6" s="48">
        <v>1.9491213781594401</v>
      </c>
      <c r="DI6" s="48">
        <v>2.1729851350381799</v>
      </c>
      <c r="DJ6" s="48">
        <v>1.0923269793266901</v>
      </c>
      <c r="DK6" s="48">
        <v>1.07823263334954</v>
      </c>
      <c r="DL6" s="48">
        <v>2.1705596126762399</v>
      </c>
      <c r="DM6" s="6">
        <v>712161.28639310994</v>
      </c>
      <c r="DN6" s="6">
        <v>716693.31488179194</v>
      </c>
      <c r="DO6" s="6">
        <v>125252.424393319</v>
      </c>
      <c r="DP6" s="6">
        <v>9986.21884108208</v>
      </c>
      <c r="DQ6" s="48">
        <v>7004.5815517860701</v>
      </c>
      <c r="DR6" s="48">
        <v>7139.2673931792397</v>
      </c>
      <c r="DS6" s="48">
        <v>14143.848944965301</v>
      </c>
      <c r="DT6" s="48">
        <v>2854.1828415330501</v>
      </c>
      <c r="DU6" s="48">
        <v>2846.9514479028298</v>
      </c>
      <c r="DV6" s="48">
        <v>5701.1342894358804</v>
      </c>
      <c r="DW6">
        <v>115393.66</v>
      </c>
      <c r="DX6">
        <v>0</v>
      </c>
      <c r="DY6">
        <v>115393.66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0.50090120195819399</v>
      </c>
      <c r="EV6">
        <v>7.1326804515323403E-2</v>
      </c>
      <c r="EW6">
        <v>0</v>
      </c>
      <c r="EX6">
        <v>0</v>
      </c>
      <c r="EY6">
        <v>0</v>
      </c>
      <c r="EZ6">
        <v>0.526581936513835</v>
      </c>
      <c r="FA6">
        <v>0</v>
      </c>
      <c r="FB6">
        <v>0</v>
      </c>
      <c r="FC6">
        <v>0</v>
      </c>
      <c r="FD6">
        <v>0.99484226885879001</v>
      </c>
      <c r="FE6">
        <v>0</v>
      </c>
      <c r="FF6">
        <v>0</v>
      </c>
      <c r="FG6">
        <v>4.4408920985006202E-16</v>
      </c>
      <c r="FH6">
        <v>2.2204460492503101E-16</v>
      </c>
      <c r="FI6">
        <v>0.80172998441920196</v>
      </c>
      <c r="FJ6">
        <v>0</v>
      </c>
      <c r="FK6">
        <v>0</v>
      </c>
      <c r="FL6">
        <v>0</v>
      </c>
      <c r="FM6">
        <v>0</v>
      </c>
      <c r="FN6">
        <v>6.5612581510027203E-6</v>
      </c>
      <c r="FO6">
        <v>6.5612581510027203E-6</v>
      </c>
      <c r="FP6">
        <v>6.5612581510027203E-6</v>
      </c>
      <c r="FQ6">
        <v>3.35198941509712E-6</v>
      </c>
      <c r="FR6">
        <v>1.0298396786456699E-6</v>
      </c>
      <c r="FS6">
        <v>1.0298396786456699E-6</v>
      </c>
      <c r="FT6">
        <v>7.8513241508204601E-7</v>
      </c>
      <c r="FU6">
        <v>0</v>
      </c>
      <c r="FV6">
        <v>0</v>
      </c>
      <c r="FW6">
        <v>1.12763995588933E-8</v>
      </c>
      <c r="FX6">
        <v>6.5622227095435399E-6</v>
      </c>
      <c r="FY6">
        <v>6.55094630998465E-6</v>
      </c>
      <c r="FZ6">
        <v>-6.2150563883682198E-7</v>
      </c>
      <c r="GA6">
        <v>1.03296720986578E-6</v>
      </c>
      <c r="GB6">
        <v>1.6544728487026E-6</v>
      </c>
      <c r="GC6">
        <v>0</v>
      </c>
      <c r="GD6">
        <v>1.38777878078144E-17</v>
      </c>
      <c r="GE6">
        <v>0</v>
      </c>
      <c r="GF6">
        <v>0.50090120195819399</v>
      </c>
      <c r="GG6">
        <v>7.1326804515323403E-2</v>
      </c>
      <c r="GH6">
        <v>0</v>
      </c>
      <c r="GI6">
        <v>0</v>
      </c>
      <c r="GJ6">
        <v>152.504018540462</v>
      </c>
      <c r="GK6">
        <v>7.8522544757477594E-2</v>
      </c>
      <c r="GL6">
        <v>0</v>
      </c>
      <c r="GM6">
        <v>0</v>
      </c>
      <c r="GN6">
        <v>0</v>
      </c>
      <c r="GO6">
        <v>0.50229330082887502</v>
      </c>
      <c r="GP6">
        <v>0</v>
      </c>
      <c r="GQ6">
        <v>0</v>
      </c>
      <c r="GR6">
        <v>0</v>
      </c>
      <c r="GS6">
        <v>9.0413820766359704E-2</v>
      </c>
      <c r="GT6">
        <v>0</v>
      </c>
      <c r="GU6">
        <v>0</v>
      </c>
      <c r="GV6">
        <v>0</v>
      </c>
      <c r="GW6">
        <v>1.33226762955018E-15</v>
      </c>
      <c r="GX6">
        <v>0.15400403253368899</v>
      </c>
      <c r="GY6">
        <v>0</v>
      </c>
      <c r="GZ6">
        <v>0</v>
      </c>
      <c r="HA6">
        <v>0</v>
      </c>
      <c r="HB6">
        <v>0</v>
      </c>
      <c r="HC6">
        <v>7.2171911224827502E-6</v>
      </c>
      <c r="HD6">
        <v>7.2171911224827502E-6</v>
      </c>
      <c r="HE6">
        <v>7.2171911224827502E-6</v>
      </c>
      <c r="HF6">
        <v>3.6870930005747299E-6</v>
      </c>
      <c r="HG6">
        <v>1.1100356094306799E-6</v>
      </c>
      <c r="HH6">
        <v>1.1100356094306799E-6</v>
      </c>
      <c r="HI6">
        <v>8.9699394756337295E-7</v>
      </c>
      <c r="HJ6">
        <v>0</v>
      </c>
      <c r="HK6">
        <v>0</v>
      </c>
      <c r="HL6">
        <v>-1.30554531770891E-9</v>
      </c>
      <c r="HM6">
        <v>6.4713318212759696E-6</v>
      </c>
      <c r="HN6">
        <v>6.47263736659367E-6</v>
      </c>
      <c r="HO6">
        <v>-2.14352366145103E-5</v>
      </c>
      <c r="HP6">
        <v>9.8178972491433295E-7</v>
      </c>
      <c r="HQ6">
        <v>2.2417026339424601E-5</v>
      </c>
      <c r="HR6">
        <v>0</v>
      </c>
      <c r="HS6">
        <v>0</v>
      </c>
      <c r="HT6">
        <v>0</v>
      </c>
      <c r="HU6">
        <v>0</v>
      </c>
      <c r="HV6">
        <v>0.526581936513835</v>
      </c>
      <c r="HW6">
        <v>0</v>
      </c>
      <c r="HX6">
        <v>0</v>
      </c>
      <c r="HY6">
        <v>0</v>
      </c>
      <c r="HZ6">
        <v>0.99484226885879001</v>
      </c>
      <c r="IA6">
        <v>0</v>
      </c>
      <c r="IB6">
        <v>0</v>
      </c>
      <c r="IC6">
        <v>4.4408920985006202E-16</v>
      </c>
      <c r="ID6">
        <v>1.33226762955018E-15</v>
      </c>
      <c r="IE6">
        <v>0.80172998441920196</v>
      </c>
      <c r="IF6">
        <v>0</v>
      </c>
      <c r="IG6">
        <v>0</v>
      </c>
      <c r="IH6">
        <v>0</v>
      </c>
      <c r="II6">
        <v>0</v>
      </c>
      <c r="IJ6">
        <v>7.2171911224827502E-6</v>
      </c>
      <c r="IK6">
        <v>7.2171911224827502E-6</v>
      </c>
      <c r="IL6">
        <v>7.2171911224827502E-6</v>
      </c>
      <c r="IM6">
        <v>3.6870930005747299E-6</v>
      </c>
      <c r="IN6">
        <v>1.1100356094306799E-6</v>
      </c>
      <c r="IO6">
        <v>1.1100356094306799E-6</v>
      </c>
      <c r="IP6">
        <v>8.9699394756337295E-7</v>
      </c>
      <c r="IQ6">
        <v>0</v>
      </c>
      <c r="IR6">
        <v>0</v>
      </c>
      <c r="IS6">
        <v>853</v>
      </c>
      <c r="IT6">
        <v>617</v>
      </c>
      <c r="IU6">
        <v>107</v>
      </c>
      <c r="IV6">
        <v>84</v>
      </c>
      <c r="IW6">
        <v>23</v>
      </c>
      <c r="IX6">
        <v>74</v>
      </c>
      <c r="IY6">
        <v>10</v>
      </c>
      <c r="IZ6">
        <v>0</v>
      </c>
      <c r="JA6">
        <v>94</v>
      </c>
      <c r="JB6">
        <v>723</v>
      </c>
      <c r="JC6">
        <v>405</v>
      </c>
      <c r="JD6">
        <v>50</v>
      </c>
      <c r="JE6">
        <v>50</v>
      </c>
      <c r="JF6">
        <v>130</v>
      </c>
      <c r="JG6">
        <v>128</v>
      </c>
      <c r="JH6">
        <v>2</v>
      </c>
      <c r="JI6">
        <v>2</v>
      </c>
      <c r="JJ6">
        <v>0</v>
      </c>
      <c r="JK6">
        <v>3.2666856547081097E-4</v>
      </c>
      <c r="JL6">
        <v>4.50548157346908E-5</v>
      </c>
      <c r="JM6">
        <v>2.87136892154649E-4</v>
      </c>
      <c r="JN6">
        <v>3.2666856547081097E-4</v>
      </c>
      <c r="JO6">
        <v>3.9498864740361498E-5</v>
      </c>
      <c r="JP6">
        <v>4.50548157346908E-5</v>
      </c>
      <c r="JQ6">
        <v>0</v>
      </c>
      <c r="JR6">
        <v>0</v>
      </c>
      <c r="JS6">
        <v>0</v>
      </c>
      <c r="JT6">
        <v>0</v>
      </c>
      <c r="JU6">
        <v>0</v>
      </c>
      <c r="JV6">
        <v>0</v>
      </c>
      <c r="JW6">
        <v>5.8995469670138096E-3</v>
      </c>
      <c r="JX6">
        <v>5.8961141233461103E-3</v>
      </c>
      <c r="JY6">
        <v>1.7196946381328E-3</v>
      </c>
      <c r="JZ6">
        <v>1.64753903574074E-3</v>
      </c>
      <c r="KA6">
        <v>9.9708542411835793E-9</v>
      </c>
      <c r="KB6">
        <v>1.3033554530819499E-5</v>
      </c>
      <c r="KC6">
        <v>1.3023583676578301E-5</v>
      </c>
      <c r="KD6">
        <v>-2.20567422533471E-5</v>
      </c>
      <c r="KE6">
        <v>2.0147569347801199E-6</v>
      </c>
      <c r="KF6">
        <v>2.40714991881273E-5</v>
      </c>
      <c r="KG6">
        <v>0</v>
      </c>
      <c r="KH6">
        <v>697276.66817866999</v>
      </c>
      <c r="KI6">
        <v>1284184.21398772</v>
      </c>
      <c r="KJ6">
        <v>1.38777878078144E-17</v>
      </c>
      <c r="KK6">
        <v>0</v>
      </c>
      <c r="KL6">
        <v>0</v>
      </c>
      <c r="KM6" t="s">
        <v>660</v>
      </c>
      <c r="KO6" t="s">
        <v>661</v>
      </c>
      <c r="KP6" t="s">
        <v>418</v>
      </c>
      <c r="KQ6" t="s">
        <v>320</v>
      </c>
      <c r="KR6">
        <v>2</v>
      </c>
      <c r="KS6">
        <v>0</v>
      </c>
      <c r="KT6">
        <v>0</v>
      </c>
      <c r="KU6">
        <v>0</v>
      </c>
      <c r="KV6">
        <v>1</v>
      </c>
      <c r="KX6">
        <v>1</v>
      </c>
      <c r="KY6">
        <v>1</v>
      </c>
      <c r="LF6" t="s">
        <v>321</v>
      </c>
      <c r="LK6">
        <v>1</v>
      </c>
      <c r="LL6" t="s">
        <v>318</v>
      </c>
      <c r="LM6" t="s">
        <v>318</v>
      </c>
      <c r="LN6">
        <v>0</v>
      </c>
      <c r="LO6">
        <v>1</v>
      </c>
    </row>
    <row r="7" spans="1:327" x14ac:dyDescent="0.2">
      <c r="A7" t="s">
        <v>317</v>
      </c>
      <c r="B7">
        <v>25</v>
      </c>
      <c r="C7">
        <v>4</v>
      </c>
      <c r="D7" t="s">
        <v>525</v>
      </c>
      <c r="E7" t="s">
        <v>462</v>
      </c>
      <c r="F7" t="s">
        <v>529</v>
      </c>
      <c r="G7">
        <v>3</v>
      </c>
      <c r="H7">
        <v>10</v>
      </c>
      <c r="I7" s="6">
        <v>3991892.6062869499</v>
      </c>
      <c r="J7">
        <v>0</v>
      </c>
      <c r="K7">
        <v>0</v>
      </c>
      <c r="L7" t="s">
        <v>320</v>
      </c>
      <c r="M7" t="s">
        <v>318</v>
      </c>
      <c r="N7" t="s">
        <v>462</v>
      </c>
      <c r="O7" t="s">
        <v>529</v>
      </c>
      <c r="P7" s="6">
        <f t="shared" si="0"/>
        <v>148426.39371305006</v>
      </c>
      <c r="Q7" s="6">
        <f t="shared" si="1"/>
        <v>4140319</v>
      </c>
      <c r="R7" s="6">
        <v>3991892.6062869499</v>
      </c>
      <c r="S7" t="s">
        <v>632</v>
      </c>
      <c r="T7" s="51">
        <v>44427.598656504633</v>
      </c>
      <c r="U7" s="6">
        <v>4140319.3149132999</v>
      </c>
      <c r="V7">
        <v>1</v>
      </c>
      <c r="W7">
        <v>1</v>
      </c>
      <c r="X7" t="s">
        <v>530</v>
      </c>
      <c r="Y7" t="s">
        <v>530</v>
      </c>
      <c r="Z7">
        <v>41</v>
      </c>
      <c r="AA7">
        <v>287</v>
      </c>
      <c r="AB7">
        <v>1800</v>
      </c>
      <c r="AC7">
        <v>292</v>
      </c>
      <c r="AD7">
        <v>0.98299999999999998</v>
      </c>
      <c r="AE7">
        <v>0</v>
      </c>
      <c r="AF7">
        <v>41.364635705947798</v>
      </c>
      <c r="AG7">
        <v>0</v>
      </c>
      <c r="AH7" t="s">
        <v>662</v>
      </c>
      <c r="AI7" t="s">
        <v>636</v>
      </c>
      <c r="AJ7" t="s">
        <v>636</v>
      </c>
      <c r="AM7">
        <v>0</v>
      </c>
      <c r="AN7">
        <v>0</v>
      </c>
      <c r="AO7">
        <v>0</v>
      </c>
      <c r="AP7">
        <v>0</v>
      </c>
      <c r="AQ7">
        <v>1</v>
      </c>
      <c r="AR7">
        <v>1</v>
      </c>
      <c r="AV7">
        <v>1</v>
      </c>
      <c r="AW7">
        <v>10</v>
      </c>
      <c r="BE7" s="35">
        <v>306</v>
      </c>
      <c r="BF7" t="b">
        <v>1</v>
      </c>
      <c r="BG7">
        <v>0</v>
      </c>
      <c r="BI7" s="6">
        <v>4140319.3149132999</v>
      </c>
      <c r="BK7" s="6">
        <v>4140319.3149132999</v>
      </c>
      <c r="BL7">
        <v>0</v>
      </c>
      <c r="BM7" s="6">
        <v>1.3165791561606199</v>
      </c>
      <c r="BN7" s="6">
        <v>4172420.3631975399</v>
      </c>
      <c r="BO7" s="6">
        <v>32099.729600694802</v>
      </c>
      <c r="BP7">
        <v>1.3478991373053399E-3</v>
      </c>
      <c r="BQ7">
        <v>7.56488561368223E-4</v>
      </c>
      <c r="BR7">
        <v>0</v>
      </c>
      <c r="BS7">
        <v>0</v>
      </c>
      <c r="BT7">
        <v>0</v>
      </c>
      <c r="BU7">
        <v>15</v>
      </c>
      <c r="BV7">
        <v>194</v>
      </c>
      <c r="BW7" s="41">
        <v>0</v>
      </c>
      <c r="BX7">
        <v>0</v>
      </c>
      <c r="BY7" s="41">
        <v>0</v>
      </c>
      <c r="BZ7">
        <v>2311</v>
      </c>
      <c r="CA7" s="41">
        <v>0</v>
      </c>
      <c r="CB7">
        <v>0</v>
      </c>
      <c r="CC7" s="41">
        <v>0</v>
      </c>
      <c r="CD7">
        <v>537</v>
      </c>
      <c r="CE7">
        <v>0</v>
      </c>
      <c r="CF7">
        <v>873</v>
      </c>
      <c r="CG7">
        <v>291</v>
      </c>
      <c r="CH7">
        <v>52233</v>
      </c>
      <c r="CI7" s="41">
        <v>0</v>
      </c>
      <c r="CJ7">
        <v>0</v>
      </c>
      <c r="CK7" s="41">
        <v>0</v>
      </c>
      <c r="CL7">
        <v>674601</v>
      </c>
      <c r="CM7" s="41">
        <v>0</v>
      </c>
      <c r="CN7">
        <v>0</v>
      </c>
      <c r="CO7" s="41">
        <v>0</v>
      </c>
      <c r="CP7">
        <v>156765</v>
      </c>
      <c r="CQ7">
        <v>15</v>
      </c>
      <c r="CR7" s="52">
        <v>0</v>
      </c>
      <c r="CS7" s="52">
        <v>0</v>
      </c>
      <c r="CT7">
        <v>291</v>
      </c>
      <c r="CU7" s="52">
        <v>0</v>
      </c>
      <c r="CV7" s="52">
        <v>0</v>
      </c>
      <c r="CW7">
        <v>15</v>
      </c>
      <c r="CX7">
        <v>291</v>
      </c>
      <c r="CY7" t="s">
        <v>618</v>
      </c>
      <c r="DA7" s="6">
        <v>2069281.4342758979</v>
      </c>
      <c r="DB7" s="6">
        <v>2071037.8806373933</v>
      </c>
      <c r="DC7">
        <v>0</v>
      </c>
      <c r="DD7">
        <v>0</v>
      </c>
      <c r="DE7" s="6">
        <v>0.68237480036835096</v>
      </c>
      <c r="DF7" s="6">
        <v>0.63420435579227397</v>
      </c>
      <c r="DG7" s="48">
        <v>9.7399006288580295E-2</v>
      </c>
      <c r="DH7" s="48">
        <v>0.10542885440606201</v>
      </c>
      <c r="DI7" s="48">
        <v>0.20282786069464301</v>
      </c>
      <c r="DJ7" s="48">
        <v>0.58497579407976996</v>
      </c>
      <c r="DK7" s="48">
        <v>0.52877550138621099</v>
      </c>
      <c r="DL7" s="48">
        <v>1.1137512954659801</v>
      </c>
      <c r="DM7" s="6">
        <v>2086143.9308227899</v>
      </c>
      <c r="DN7" s="6">
        <v>2086276.43237474</v>
      </c>
      <c r="DO7" s="6">
        <v>16861.8134393361</v>
      </c>
      <c r="DP7" s="6">
        <v>15237.9161613586</v>
      </c>
      <c r="DQ7" s="48">
        <v>10917.591839336101</v>
      </c>
      <c r="DR7" s="48">
        <v>10789.2372308792</v>
      </c>
      <c r="DS7" s="48">
        <v>21706.829070215401</v>
      </c>
      <c r="DT7" s="48">
        <v>4444.2215999999999</v>
      </c>
      <c r="DU7" s="48">
        <v>4349.0213962328698</v>
      </c>
      <c r="DV7" s="48">
        <v>8793.2429962328697</v>
      </c>
      <c r="DW7">
        <v>0</v>
      </c>
      <c r="DX7">
        <v>0</v>
      </c>
      <c r="DY7">
        <v>0</v>
      </c>
      <c r="DZ7">
        <v>1500</v>
      </c>
      <c r="EA7">
        <v>99.657534246575295</v>
      </c>
      <c r="EB7">
        <v>1599.6575342465701</v>
      </c>
      <c r="EC7">
        <v>3.2926510233921498E-4</v>
      </c>
      <c r="ED7">
        <v>1.0186340349661201E-3</v>
      </c>
      <c r="EE7">
        <v>1.3478991373053399E-3</v>
      </c>
      <c r="EF7">
        <v>3.2926510233921498E-4</v>
      </c>
      <c r="EG7">
        <v>1.0186340349661201E-3</v>
      </c>
      <c r="EH7">
        <v>0</v>
      </c>
      <c r="EI7">
        <v>0</v>
      </c>
      <c r="EJ7">
        <v>0</v>
      </c>
      <c r="EK7">
        <v>4.0349035938902402E-4</v>
      </c>
      <c r="EL7">
        <v>3.52998201979198E-4</v>
      </c>
      <c r="EM7">
        <v>4.0349035938902402E-4</v>
      </c>
      <c r="EN7">
        <v>3.52998201979198E-4</v>
      </c>
      <c r="EO7">
        <v>7.56488561368223E-4</v>
      </c>
      <c r="EP7">
        <v>0</v>
      </c>
      <c r="EQ7">
        <v>0</v>
      </c>
      <c r="ER7">
        <v>0</v>
      </c>
      <c r="ES7">
        <v>0</v>
      </c>
      <c r="ET7">
        <v>0</v>
      </c>
      <c r="EU7">
        <v>0.44015038705111098</v>
      </c>
      <c r="EV7">
        <v>8.9546533881651902E-2</v>
      </c>
      <c r="EW7">
        <v>8.9919513411862399E-5</v>
      </c>
      <c r="EX7">
        <v>0</v>
      </c>
      <c r="EY7">
        <v>0</v>
      </c>
      <c r="EZ7">
        <v>1.96437999999999</v>
      </c>
      <c r="FA7">
        <v>8.4621256191543594E-5</v>
      </c>
      <c r="FB7">
        <v>6.7970273756139802E-5</v>
      </c>
      <c r="FC7">
        <v>0</v>
      </c>
      <c r="FD7">
        <v>5.2703999999999898</v>
      </c>
      <c r="FE7">
        <v>8.9952326783174205E-5</v>
      </c>
      <c r="FF7">
        <v>8.9689407136606101E-5</v>
      </c>
      <c r="FG7">
        <v>8.5939462510231603E-5</v>
      </c>
      <c r="FH7">
        <v>8.9951341814125107E-5</v>
      </c>
      <c r="FI7">
        <v>0.180309753083647</v>
      </c>
      <c r="FJ7">
        <v>0</v>
      </c>
      <c r="FK7">
        <v>0</v>
      </c>
      <c r="FL7">
        <v>2.15235240086375E-5</v>
      </c>
      <c r="FM7">
        <v>0</v>
      </c>
      <c r="FN7" s="1">
        <v>3.40191176931292E-6</v>
      </c>
      <c r="FO7" s="1">
        <v>3.40191176931292E-6</v>
      </c>
      <c r="FP7" s="1">
        <v>1.53361124910489E-8</v>
      </c>
      <c r="FQ7" s="1">
        <v>3.40191176931292E-6</v>
      </c>
      <c r="FR7" s="1">
        <v>1.7423368603441899E-7</v>
      </c>
      <c r="FS7" s="1">
        <v>9.8356856659265098E-8</v>
      </c>
      <c r="FT7" s="1">
        <v>1.7423368603441899E-7</v>
      </c>
      <c r="FU7">
        <v>7.1669648482597296E-7</v>
      </c>
      <c r="FV7">
        <v>9.6876436828097191E-7</v>
      </c>
      <c r="FW7" s="1">
        <v>-6.7848825322260297E-6</v>
      </c>
      <c r="FX7" s="1">
        <v>1.18818002072884E-7</v>
      </c>
      <c r="FY7" s="1">
        <v>6.9037005342989104E-6</v>
      </c>
      <c r="FZ7" s="1">
        <v>-3.0126014284725802E-7</v>
      </c>
      <c r="GA7" s="1">
        <v>4.3399781746340698E-7</v>
      </c>
      <c r="GB7" s="1">
        <v>7.35257960310666E-7</v>
      </c>
      <c r="GC7" s="1">
        <v>1</v>
      </c>
      <c r="GD7">
        <v>0.104719755119659</v>
      </c>
      <c r="GE7">
        <v>0</v>
      </c>
      <c r="GF7">
        <v>0.44015038705111098</v>
      </c>
      <c r="GG7">
        <v>8.9546533881651902E-2</v>
      </c>
      <c r="GH7">
        <v>9.7989864634495606E-5</v>
      </c>
      <c r="GI7">
        <v>0</v>
      </c>
      <c r="GJ7">
        <v>0.18496626690899001</v>
      </c>
      <c r="GK7">
        <v>6.8699210153212398E-2</v>
      </c>
      <c r="GL7">
        <v>9.7989864634495606E-5</v>
      </c>
      <c r="GM7">
        <v>0</v>
      </c>
      <c r="GN7">
        <v>0</v>
      </c>
      <c r="GO7">
        <v>0.581067679059456</v>
      </c>
      <c r="GP7">
        <v>9.6512462233799793E-5</v>
      </c>
      <c r="GQ7">
        <v>9.4168255546714307E-5</v>
      </c>
      <c r="GR7">
        <v>0</v>
      </c>
      <c r="GS7">
        <v>2.1958269330536702</v>
      </c>
      <c r="GT7">
        <v>9.7955996071760006E-5</v>
      </c>
      <c r="GU7">
        <v>9.76913988295358E-5</v>
      </c>
      <c r="GV7">
        <v>0</v>
      </c>
      <c r="GW7">
        <v>9.7955996273955904E-5</v>
      </c>
      <c r="GX7">
        <v>0.113469608900783</v>
      </c>
      <c r="GY7">
        <v>0</v>
      </c>
      <c r="GZ7">
        <v>0</v>
      </c>
      <c r="HA7">
        <v>9.7163657857501904E-5</v>
      </c>
      <c r="HB7">
        <v>0</v>
      </c>
      <c r="HC7" s="1">
        <v>9.6159495627246E-6</v>
      </c>
      <c r="HD7" s="1">
        <v>9.6159495627246E-6</v>
      </c>
      <c r="HE7" s="1">
        <v>9.7492375061847203E-8</v>
      </c>
      <c r="HF7" s="1">
        <v>9.6159495627246E-6</v>
      </c>
      <c r="HG7" s="1">
        <v>4.9155337533690602E-7</v>
      </c>
      <c r="HH7" s="1">
        <v>4.7366117528202501E-7</v>
      </c>
      <c r="HI7" s="1">
        <v>4.9155337533690602E-7</v>
      </c>
      <c r="HJ7">
        <v>9.6354817014088191E-7</v>
      </c>
      <c r="HK7">
        <v>9.814727945922639E-7</v>
      </c>
      <c r="HL7" s="1">
        <v>-6.1403162459976598E-6</v>
      </c>
      <c r="HM7" s="1">
        <v>1.0376445434937601E-7</v>
      </c>
      <c r="HN7" s="1">
        <v>6.2440807003470403E-6</v>
      </c>
      <c r="HO7" s="1">
        <v>-3.2114447916521099E-7</v>
      </c>
      <c r="HP7" s="1">
        <v>4.72254017356547E-7</v>
      </c>
      <c r="HQ7" s="1">
        <v>7.93398496521759E-7</v>
      </c>
      <c r="HR7">
        <v>1</v>
      </c>
      <c r="HS7">
        <v>3.4906585039886501E-2</v>
      </c>
      <c r="HT7">
        <v>0</v>
      </c>
      <c r="HU7">
        <v>0</v>
      </c>
      <c r="HV7">
        <v>1.96437999999999</v>
      </c>
      <c r="HW7">
        <v>9.6512462233799793E-5</v>
      </c>
      <c r="HX7">
        <v>9.4168255546714307E-5</v>
      </c>
      <c r="HY7">
        <v>0</v>
      </c>
      <c r="HZ7">
        <v>5.2703999999999898</v>
      </c>
      <c r="IA7">
        <v>9.7955996071760006E-5</v>
      </c>
      <c r="IB7">
        <v>9.76913988295358E-5</v>
      </c>
      <c r="IC7">
        <v>8.5939462510231603E-5</v>
      </c>
      <c r="ID7">
        <v>9.7955996273955904E-5</v>
      </c>
      <c r="IE7">
        <v>0.180309753083647</v>
      </c>
      <c r="IF7">
        <v>0</v>
      </c>
      <c r="IG7">
        <v>0</v>
      </c>
      <c r="IH7">
        <v>9.7163657857501904E-5</v>
      </c>
      <c r="II7">
        <v>0</v>
      </c>
      <c r="IJ7" s="1">
        <v>9.6159495627246E-6</v>
      </c>
      <c r="IK7" s="1">
        <v>9.6159495627246E-6</v>
      </c>
      <c r="IL7" s="1">
        <v>9.7492375061847203E-8</v>
      </c>
      <c r="IM7" s="1">
        <v>9.6159495627246E-6</v>
      </c>
      <c r="IN7" s="1">
        <v>4.9155337533690602E-7</v>
      </c>
      <c r="IO7" s="1">
        <v>4.7366117528202501E-7</v>
      </c>
      <c r="IP7" s="1">
        <v>4.9155337533690602E-7</v>
      </c>
      <c r="IQ7">
        <v>9.6354817014088191E-7</v>
      </c>
      <c r="IR7">
        <v>9.814727945922639E-7</v>
      </c>
      <c r="IS7">
        <v>2856</v>
      </c>
      <c r="IT7">
        <v>2020</v>
      </c>
      <c r="IU7">
        <v>292</v>
      </c>
      <c r="IV7">
        <v>250</v>
      </c>
      <c r="IW7">
        <v>42</v>
      </c>
      <c r="IX7">
        <v>211</v>
      </c>
      <c r="IY7">
        <v>39</v>
      </c>
      <c r="IZ7">
        <v>0</v>
      </c>
      <c r="JA7">
        <v>194</v>
      </c>
      <c r="JB7">
        <v>2318</v>
      </c>
      <c r="JC7">
        <v>1392</v>
      </c>
      <c r="JD7">
        <v>98</v>
      </c>
      <c r="JE7">
        <v>98</v>
      </c>
      <c r="JF7">
        <v>538</v>
      </c>
      <c r="JG7">
        <v>536</v>
      </c>
      <c r="JH7">
        <v>2</v>
      </c>
      <c r="JI7">
        <v>2</v>
      </c>
      <c r="JJ7">
        <v>0</v>
      </c>
      <c r="JK7" s="1">
        <v>1.92939380358997E-4</v>
      </c>
      <c r="JL7" s="1">
        <v>4.3789775160216198E-5</v>
      </c>
      <c r="JM7" s="1">
        <v>1.46194656132081E-4</v>
      </c>
      <c r="JN7" s="1">
        <v>1.92939380358997E-4</v>
      </c>
      <c r="JO7" s="1">
        <v>4.3486894381494697E-5</v>
      </c>
      <c r="JP7" s="1">
        <v>4.3789775160216198E-5</v>
      </c>
      <c r="JQ7">
        <v>0</v>
      </c>
      <c r="JR7">
        <v>0</v>
      </c>
      <c r="JS7">
        <v>0</v>
      </c>
      <c r="JT7">
        <v>0</v>
      </c>
      <c r="JU7">
        <v>0</v>
      </c>
      <c r="JV7">
        <v>0</v>
      </c>
      <c r="JW7">
        <v>1.4696519401287101E-2</v>
      </c>
      <c r="JX7">
        <v>1.47264867491908E-2</v>
      </c>
      <c r="JY7">
        <v>5.6361600818354996E-3</v>
      </c>
      <c r="JZ7">
        <v>5.5122682371907599E-3</v>
      </c>
      <c r="KA7" s="1">
        <v>-1.29251987782236E-5</v>
      </c>
      <c r="KB7" s="1">
        <v>2.22582456422261E-7</v>
      </c>
      <c r="KC7" s="1">
        <v>1.31477812346459E-5</v>
      </c>
      <c r="KD7" s="1">
        <v>-6.2240462201247002E-7</v>
      </c>
      <c r="KE7" s="1">
        <v>9.0625183481995499E-7</v>
      </c>
      <c r="KF7" s="1">
        <v>1.52865645683242E-6</v>
      </c>
      <c r="KG7" s="1">
        <v>1</v>
      </c>
      <c r="KH7">
        <v>2070156.6496113201</v>
      </c>
      <c r="KI7">
        <v>4139438.0838872301</v>
      </c>
      <c r="KJ7">
        <v>0.104719755119659</v>
      </c>
      <c r="KK7">
        <v>0</v>
      </c>
      <c r="KL7">
        <v>0</v>
      </c>
      <c r="KM7" t="s">
        <v>663</v>
      </c>
      <c r="KO7" t="s">
        <v>664</v>
      </c>
      <c r="KP7" t="s">
        <v>525</v>
      </c>
      <c r="KQ7" t="s">
        <v>320</v>
      </c>
      <c r="KR7">
        <v>3</v>
      </c>
      <c r="KS7">
        <v>0</v>
      </c>
      <c r="KT7">
        <v>0</v>
      </c>
      <c r="KU7">
        <v>0</v>
      </c>
      <c r="KV7">
        <v>1</v>
      </c>
      <c r="KX7">
        <v>1</v>
      </c>
      <c r="KY7">
        <v>1</v>
      </c>
      <c r="LF7" t="s">
        <v>321</v>
      </c>
      <c r="LK7">
        <v>1</v>
      </c>
      <c r="LL7" t="s">
        <v>318</v>
      </c>
      <c r="LM7" t="s">
        <v>318</v>
      </c>
      <c r="LN7">
        <v>0</v>
      </c>
      <c r="LO7">
        <v>1</v>
      </c>
    </row>
    <row r="8" spans="1:327" x14ac:dyDescent="0.2">
      <c r="A8" t="s">
        <v>317</v>
      </c>
      <c r="B8">
        <v>121</v>
      </c>
      <c r="C8">
        <v>4</v>
      </c>
      <c r="D8" t="s">
        <v>525</v>
      </c>
      <c r="E8" t="s">
        <v>462</v>
      </c>
      <c r="F8" t="s">
        <v>529</v>
      </c>
      <c r="G8">
        <v>3</v>
      </c>
      <c r="H8">
        <v>11</v>
      </c>
      <c r="I8" s="6">
        <v>6231580.8526393799</v>
      </c>
      <c r="J8">
        <v>0</v>
      </c>
      <c r="K8">
        <v>0</v>
      </c>
      <c r="L8" t="s">
        <v>320</v>
      </c>
      <c r="M8" t="s">
        <v>318</v>
      </c>
      <c r="N8" t="s">
        <v>462</v>
      </c>
      <c r="O8" t="s">
        <v>529</v>
      </c>
      <c r="P8" s="6">
        <f t="shared" si="0"/>
        <v>221844.14736062009</v>
      </c>
      <c r="Q8" s="6">
        <f t="shared" si="1"/>
        <v>6453425</v>
      </c>
      <c r="R8" s="6">
        <v>6231580.8526393799</v>
      </c>
      <c r="S8" t="s">
        <v>632</v>
      </c>
      <c r="T8" s="51">
        <v>44431.072371689814</v>
      </c>
      <c r="U8" s="6">
        <v>6453425.8017008603</v>
      </c>
      <c r="V8">
        <v>1</v>
      </c>
      <c r="W8">
        <v>1</v>
      </c>
      <c r="X8" t="s">
        <v>530</v>
      </c>
      <c r="Y8" t="s">
        <v>530</v>
      </c>
      <c r="Z8">
        <v>53</v>
      </c>
      <c r="AA8">
        <v>667</v>
      </c>
      <c r="AB8">
        <v>1800</v>
      </c>
      <c r="AC8">
        <v>300</v>
      </c>
      <c r="AD8">
        <v>2.2229999999999999</v>
      </c>
      <c r="AE8">
        <v>0</v>
      </c>
      <c r="AF8">
        <v>27.7630822658538</v>
      </c>
      <c r="AG8">
        <v>0</v>
      </c>
      <c r="AH8" t="s">
        <v>665</v>
      </c>
      <c r="AI8" t="s">
        <v>636</v>
      </c>
      <c r="AJ8" t="s">
        <v>636</v>
      </c>
      <c r="AM8">
        <v>0</v>
      </c>
      <c r="AN8">
        <v>0</v>
      </c>
      <c r="AO8">
        <v>0</v>
      </c>
      <c r="AP8">
        <v>0</v>
      </c>
      <c r="AQ8">
        <v>1</v>
      </c>
      <c r="AR8">
        <v>1</v>
      </c>
      <c r="AV8">
        <v>1</v>
      </c>
      <c r="AW8">
        <v>11</v>
      </c>
      <c r="BE8" s="35">
        <v>3</v>
      </c>
      <c r="BF8" t="b">
        <v>1</v>
      </c>
      <c r="BG8">
        <v>0</v>
      </c>
      <c r="BI8" s="6">
        <v>6453425.8017008603</v>
      </c>
      <c r="BK8" s="6">
        <v>6453425.8017008603</v>
      </c>
      <c r="BL8">
        <v>0</v>
      </c>
      <c r="BM8" s="6">
        <v>9.9213892323579994E-2</v>
      </c>
      <c r="BN8" s="6">
        <v>6508433.0291166902</v>
      </c>
      <c r="BO8" s="6">
        <v>54899.930510154103</v>
      </c>
      <c r="BP8">
        <v>84.105012182584403</v>
      </c>
      <c r="BQ8">
        <v>23.092679604890801</v>
      </c>
      <c r="BR8">
        <v>0</v>
      </c>
      <c r="BS8">
        <v>0</v>
      </c>
      <c r="BT8">
        <v>0</v>
      </c>
      <c r="BU8">
        <v>3</v>
      </c>
      <c r="BV8">
        <v>194</v>
      </c>
      <c r="BW8" s="41">
        <v>0</v>
      </c>
      <c r="BX8">
        <v>0</v>
      </c>
      <c r="BY8" s="41">
        <v>0</v>
      </c>
      <c r="BZ8">
        <v>2312</v>
      </c>
      <c r="CA8" s="41">
        <v>0</v>
      </c>
      <c r="CB8">
        <v>0</v>
      </c>
      <c r="CC8" s="41">
        <v>0</v>
      </c>
      <c r="CD8">
        <v>537</v>
      </c>
      <c r="CE8">
        <v>0</v>
      </c>
      <c r="CF8">
        <v>0</v>
      </c>
      <c r="CG8">
        <v>0</v>
      </c>
      <c r="CH8">
        <v>57223</v>
      </c>
      <c r="CI8" s="41">
        <v>0</v>
      </c>
      <c r="CJ8">
        <v>0</v>
      </c>
      <c r="CK8" s="41">
        <v>0</v>
      </c>
      <c r="CL8">
        <v>693422</v>
      </c>
      <c r="CM8" s="41">
        <v>0</v>
      </c>
      <c r="CN8">
        <v>0</v>
      </c>
      <c r="CO8" s="41">
        <v>0</v>
      </c>
      <c r="CP8">
        <v>161058</v>
      </c>
      <c r="CQ8">
        <v>3</v>
      </c>
      <c r="CR8" s="52">
        <v>0</v>
      </c>
      <c r="CS8" s="52">
        <v>0</v>
      </c>
      <c r="CT8">
        <v>0</v>
      </c>
      <c r="CU8" s="52">
        <v>0</v>
      </c>
      <c r="CV8" s="52">
        <v>0</v>
      </c>
      <c r="CW8">
        <v>3</v>
      </c>
      <c r="CX8">
        <v>0</v>
      </c>
      <c r="CY8" t="s">
        <v>599</v>
      </c>
      <c r="DA8" s="6">
        <v>3226492.9475303148</v>
      </c>
      <c r="DB8" s="6">
        <v>3226932.8541705413</v>
      </c>
      <c r="DC8">
        <v>0</v>
      </c>
      <c r="DD8">
        <v>0</v>
      </c>
      <c r="DE8" s="6">
        <v>4.1013561328854399E-2</v>
      </c>
      <c r="DF8" s="6">
        <v>5.8200330994725602E-2</v>
      </c>
      <c r="DG8" s="48">
        <v>2.0957601809749399E-2</v>
      </c>
      <c r="DH8" s="48">
        <v>1.6760858360643199E-2</v>
      </c>
      <c r="DI8" s="48">
        <v>3.7718460170392598E-2</v>
      </c>
      <c r="DJ8" s="48">
        <v>2.00559595191049E-2</v>
      </c>
      <c r="DK8" s="48">
        <v>4.1439472634082403E-2</v>
      </c>
      <c r="DL8" s="48">
        <v>6.1495432153187299E-2</v>
      </c>
      <c r="DM8" s="6">
        <v>3254215.5337320799</v>
      </c>
      <c r="DN8" s="6">
        <v>3254217.4953846098</v>
      </c>
      <c r="DO8" s="6">
        <v>27695.285053584899</v>
      </c>
      <c r="DP8" s="6">
        <v>27204.6454565692</v>
      </c>
      <c r="DQ8" s="48">
        <v>21910.813053584901</v>
      </c>
      <c r="DR8" s="48">
        <v>21734.949765902598</v>
      </c>
      <c r="DS8" s="48">
        <v>43645.7628194875</v>
      </c>
      <c r="DT8" s="48">
        <v>5484.4719999999998</v>
      </c>
      <c r="DU8" s="48">
        <v>5469.6956906666601</v>
      </c>
      <c r="DV8" s="48">
        <v>10954.1676906666</v>
      </c>
      <c r="DW8">
        <v>0</v>
      </c>
      <c r="DX8">
        <v>0</v>
      </c>
      <c r="DY8">
        <v>0</v>
      </c>
      <c r="DZ8">
        <v>300</v>
      </c>
      <c r="EA8">
        <v>0</v>
      </c>
      <c r="EB8">
        <v>300</v>
      </c>
      <c r="EC8">
        <v>24.887455839308899</v>
      </c>
      <c r="ED8">
        <v>59.217556343275497</v>
      </c>
      <c r="EE8">
        <v>84.105012182584403</v>
      </c>
      <c r="EF8">
        <v>24.887455839308899</v>
      </c>
      <c r="EG8">
        <v>59.217556343275497</v>
      </c>
      <c r="EH8">
        <v>0</v>
      </c>
      <c r="EI8">
        <v>0</v>
      </c>
      <c r="EJ8">
        <v>0</v>
      </c>
      <c r="EK8">
        <v>2.37267877992132</v>
      </c>
      <c r="EL8">
        <v>20.7200008249695</v>
      </c>
      <c r="EM8">
        <v>2.37267877992132</v>
      </c>
      <c r="EN8">
        <v>20.7200008249695</v>
      </c>
      <c r="EO8">
        <v>23.092679604890801</v>
      </c>
      <c r="EP8">
        <v>0</v>
      </c>
      <c r="EQ8">
        <v>0</v>
      </c>
      <c r="ER8">
        <v>0</v>
      </c>
      <c r="ES8">
        <v>0</v>
      </c>
      <c r="ET8">
        <v>0</v>
      </c>
      <c r="EU8">
        <v>0.48456827229633498</v>
      </c>
      <c r="EV8">
        <v>6.8100601010049694E-2</v>
      </c>
      <c r="EW8">
        <v>8.9965406622205494E-5</v>
      </c>
      <c r="EX8">
        <v>0</v>
      </c>
      <c r="EY8">
        <v>0</v>
      </c>
      <c r="EZ8">
        <v>0.96250999999999998</v>
      </c>
      <c r="FA8">
        <v>8.9659986572104098E-5</v>
      </c>
      <c r="FB8">
        <v>7.3060080098164004E-5</v>
      </c>
      <c r="FC8">
        <v>0</v>
      </c>
      <c r="FD8">
        <v>5.2703999999999898</v>
      </c>
      <c r="FE8">
        <v>8.9989322648101306E-5</v>
      </c>
      <c r="FF8">
        <v>8.3933254425128099E-5</v>
      </c>
      <c r="FG8">
        <v>8.9368842866255295E-5</v>
      </c>
      <c r="FH8">
        <v>8.9949916481923896E-5</v>
      </c>
      <c r="FI8">
        <v>0.15049973605293601</v>
      </c>
      <c r="FJ8">
        <v>0</v>
      </c>
      <c r="FK8">
        <v>0</v>
      </c>
      <c r="FL8">
        <v>8.92870060003048E-5</v>
      </c>
      <c r="FM8">
        <v>0</v>
      </c>
      <c r="FN8">
        <v>4.0910988374775999E-8</v>
      </c>
      <c r="FO8">
        <v>2.9077673935340399E-8</v>
      </c>
      <c r="FP8">
        <v>8.4638411834703203E-9</v>
      </c>
      <c r="FQ8">
        <v>2.9077673935340399E-8</v>
      </c>
      <c r="FR8">
        <v>4.0910988374775999E-8</v>
      </c>
      <c r="FS8">
        <v>4.08476008573188E-8</v>
      </c>
      <c r="FT8">
        <v>4.0910988374775999E-8</v>
      </c>
      <c r="FU8">
        <v>3.7250449303937498E-2</v>
      </c>
      <c r="FV8">
        <v>5.6956891705371897E-3</v>
      </c>
      <c r="FW8">
        <v>-1.8771845471175601E-7</v>
      </c>
      <c r="FX8">
        <v>2.6524683323023101E-8</v>
      </c>
      <c r="FY8">
        <v>2.1424313803477901E-7</v>
      </c>
      <c r="FZ8">
        <v>-2.1807462606090699E-8</v>
      </c>
      <c r="GA8">
        <v>1.14892197927143E-7</v>
      </c>
      <c r="GB8">
        <v>1.3669966053323401E-7</v>
      </c>
      <c r="GC8">
        <v>1.62</v>
      </c>
      <c r="GD8">
        <v>8.7266462599716405E-2</v>
      </c>
      <c r="GE8">
        <v>0</v>
      </c>
      <c r="GF8">
        <v>0.48456827229633498</v>
      </c>
      <c r="GG8">
        <v>6.8100601010049694E-2</v>
      </c>
      <c r="GH8">
        <v>9.7989297370259994E-5</v>
      </c>
      <c r="GI8">
        <v>0</v>
      </c>
      <c r="GJ8">
        <v>1.5669063599053701</v>
      </c>
      <c r="GK8">
        <v>0.100226236211595</v>
      </c>
      <c r="GL8">
        <v>9.7989297370259994E-5</v>
      </c>
      <c r="GM8">
        <v>0</v>
      </c>
      <c r="GN8">
        <v>0</v>
      </c>
      <c r="GO8">
        <v>0.93781650769667102</v>
      </c>
      <c r="GP8">
        <v>9.7898016422324306E-5</v>
      </c>
      <c r="GQ8">
        <v>9.7572094058461303E-5</v>
      </c>
      <c r="GR8">
        <v>0</v>
      </c>
      <c r="GS8">
        <v>1.2046465652296801</v>
      </c>
      <c r="GT8">
        <v>9.79959378615176E-5</v>
      </c>
      <c r="GU8">
        <v>9.7862239641338599E-5</v>
      </c>
      <c r="GV8">
        <v>0</v>
      </c>
      <c r="GW8">
        <v>9.7939907625965703E-5</v>
      </c>
      <c r="GX8">
        <v>0.226599280846112</v>
      </c>
      <c r="GY8">
        <v>0</v>
      </c>
      <c r="GZ8">
        <v>0</v>
      </c>
      <c r="HA8">
        <v>9.78455115201448E-5</v>
      </c>
      <c r="HB8">
        <v>0</v>
      </c>
      <c r="HC8">
        <v>1.9825901765857502E-6</v>
      </c>
      <c r="HD8">
        <v>1.9825901765857502E-6</v>
      </c>
      <c r="HE8">
        <v>4.69253712831463E-8</v>
      </c>
      <c r="HF8">
        <v>1.9825901765857502E-6</v>
      </c>
      <c r="HG8">
        <v>1.89835844016661E-7</v>
      </c>
      <c r="HH8">
        <v>1.5932905733651E-7</v>
      </c>
      <c r="HI8">
        <v>1.89835844016661E-7</v>
      </c>
      <c r="HJ8">
        <v>7.4500476635524504E-2</v>
      </c>
      <c r="HK8">
        <v>9.1900594614201497E-2</v>
      </c>
      <c r="HL8">
        <v>-4.6412673448679002E-7</v>
      </c>
      <c r="HM8">
        <v>1.6672963093233599E-8</v>
      </c>
      <c r="HN8">
        <v>4.80799697580024E-7</v>
      </c>
      <c r="HO8">
        <v>-3.9000750939353801E-8</v>
      </c>
      <c r="HP8">
        <v>8.1105016851110699E-8</v>
      </c>
      <c r="HQ8">
        <v>1.2010576779046399E-7</v>
      </c>
      <c r="HR8">
        <v>1</v>
      </c>
      <c r="HS8">
        <v>6.9813170079773099E-2</v>
      </c>
      <c r="HT8">
        <v>0</v>
      </c>
      <c r="HU8">
        <v>0</v>
      </c>
      <c r="HV8">
        <v>0.96250999999999998</v>
      </c>
      <c r="HW8">
        <v>9.7898016422324306E-5</v>
      </c>
      <c r="HX8">
        <v>9.7572094058461303E-5</v>
      </c>
      <c r="HY8">
        <v>0</v>
      </c>
      <c r="HZ8">
        <v>5.2703999999999898</v>
      </c>
      <c r="IA8">
        <v>9.79959378615176E-5</v>
      </c>
      <c r="IB8">
        <v>9.7862239641338599E-5</v>
      </c>
      <c r="IC8">
        <v>8.9368842866255295E-5</v>
      </c>
      <c r="ID8">
        <v>9.7939907625965703E-5</v>
      </c>
      <c r="IE8">
        <v>0.15049973605293601</v>
      </c>
      <c r="IF8">
        <v>0</v>
      </c>
      <c r="IG8">
        <v>0</v>
      </c>
      <c r="IH8">
        <v>9.78455115201448E-5</v>
      </c>
      <c r="II8">
        <v>0</v>
      </c>
      <c r="IJ8">
        <v>1.9825901765857502E-6</v>
      </c>
      <c r="IK8">
        <v>1.9825901765857502E-6</v>
      </c>
      <c r="IL8">
        <v>4.69253712831463E-8</v>
      </c>
      <c r="IM8">
        <v>1.9825901765857502E-6</v>
      </c>
      <c r="IN8">
        <v>1.89835844016661E-7</v>
      </c>
      <c r="IO8">
        <v>1.5932905733651E-7</v>
      </c>
      <c r="IP8">
        <v>1.89835844016661E-7</v>
      </c>
      <c r="IQ8">
        <v>7.4500476635524504E-2</v>
      </c>
      <c r="IR8">
        <v>9.1900594614201497E-2</v>
      </c>
      <c r="IS8">
        <v>2856</v>
      </c>
      <c r="IT8">
        <v>2020</v>
      </c>
      <c r="IU8">
        <v>300</v>
      </c>
      <c r="IV8">
        <v>220</v>
      </c>
      <c r="IW8">
        <v>80</v>
      </c>
      <c r="IX8">
        <v>178</v>
      </c>
      <c r="IY8">
        <v>42</v>
      </c>
      <c r="IZ8">
        <v>0</v>
      </c>
      <c r="JA8">
        <v>194</v>
      </c>
      <c r="JB8">
        <v>2318</v>
      </c>
      <c r="JC8">
        <v>1392</v>
      </c>
      <c r="JD8">
        <v>98</v>
      </c>
      <c r="JE8">
        <v>98</v>
      </c>
      <c r="JF8">
        <v>538</v>
      </c>
      <c r="JG8">
        <v>536</v>
      </c>
      <c r="JH8">
        <v>2</v>
      </c>
      <c r="JI8">
        <v>2</v>
      </c>
      <c r="JJ8">
        <v>0</v>
      </c>
      <c r="JK8">
        <v>2.56797452195201E-4</v>
      </c>
      <c r="JL8">
        <v>5.9160814346093098E-5</v>
      </c>
      <c r="JM8">
        <v>2.56797452195201E-4</v>
      </c>
      <c r="JN8">
        <v>2.14642537774228E-4</v>
      </c>
      <c r="JO8">
        <v>4.34698353599383E-5</v>
      </c>
      <c r="JP8">
        <v>5.9160814346093098E-5</v>
      </c>
      <c r="JQ8">
        <v>0</v>
      </c>
      <c r="JR8">
        <v>0</v>
      </c>
      <c r="JS8">
        <v>0</v>
      </c>
      <c r="JT8">
        <v>0</v>
      </c>
      <c r="JU8">
        <v>0</v>
      </c>
      <c r="JV8">
        <v>0</v>
      </c>
      <c r="JW8">
        <v>1.4013447600925899E-2</v>
      </c>
      <c r="JX8">
        <v>1.39645715021561E-2</v>
      </c>
      <c r="JY8">
        <v>5.4270425804275498E-3</v>
      </c>
      <c r="JZ8">
        <v>5.4316723616028998E-3</v>
      </c>
      <c r="KA8">
        <v>-6.5184518919854597E-7</v>
      </c>
      <c r="KB8">
        <v>4.3197646416256799E-8</v>
      </c>
      <c r="KC8">
        <v>6.9504283561480295E-7</v>
      </c>
      <c r="KD8">
        <v>-6.08082135454445E-8</v>
      </c>
      <c r="KE8">
        <v>1.9599721477825399E-7</v>
      </c>
      <c r="KF8">
        <v>2.56805428323698E-7</v>
      </c>
      <c r="KG8">
        <v>1.62</v>
      </c>
      <c r="KH8">
        <v>3224967.83391074</v>
      </c>
      <c r="KI8">
        <v>6451460.7814410599</v>
      </c>
      <c r="KJ8">
        <v>8.7266462599716405E-2</v>
      </c>
      <c r="KK8">
        <v>0</v>
      </c>
      <c r="KL8">
        <v>0</v>
      </c>
      <c r="KM8" t="s">
        <v>666</v>
      </c>
      <c r="KO8" t="s">
        <v>667</v>
      </c>
      <c r="KP8" t="s">
        <v>525</v>
      </c>
      <c r="KQ8" t="s">
        <v>320</v>
      </c>
      <c r="KR8">
        <v>3</v>
      </c>
      <c r="KS8">
        <v>0</v>
      </c>
      <c r="KT8">
        <v>0</v>
      </c>
      <c r="KU8">
        <v>0</v>
      </c>
      <c r="KV8">
        <v>1</v>
      </c>
      <c r="KX8">
        <v>1</v>
      </c>
      <c r="KY8">
        <v>1</v>
      </c>
      <c r="LF8" t="s">
        <v>321</v>
      </c>
      <c r="LK8">
        <v>1</v>
      </c>
      <c r="LL8" t="s">
        <v>318</v>
      </c>
      <c r="LM8" t="s">
        <v>318</v>
      </c>
      <c r="LN8">
        <v>0</v>
      </c>
      <c r="LO8">
        <v>1</v>
      </c>
    </row>
    <row r="9" spans="1:327" ht="17" customHeight="1" x14ac:dyDescent="0.2">
      <c r="A9" t="s">
        <v>317</v>
      </c>
      <c r="B9">
        <v>134</v>
      </c>
      <c r="C9">
        <v>4</v>
      </c>
      <c r="D9" t="s">
        <v>430</v>
      </c>
      <c r="E9" t="s">
        <v>430</v>
      </c>
      <c r="F9" t="s">
        <v>668</v>
      </c>
      <c r="G9">
        <v>3</v>
      </c>
      <c r="H9">
        <v>12</v>
      </c>
      <c r="I9" s="6">
        <v>4738473.0076005301</v>
      </c>
      <c r="J9">
        <v>0</v>
      </c>
      <c r="K9">
        <v>0</v>
      </c>
      <c r="L9" t="s">
        <v>320</v>
      </c>
      <c r="M9" t="s">
        <v>318</v>
      </c>
      <c r="N9" t="s">
        <v>430</v>
      </c>
      <c r="O9" t="s">
        <v>668</v>
      </c>
      <c r="P9" s="6">
        <f t="shared" si="0"/>
        <v>169907.99239946995</v>
      </c>
      <c r="Q9" s="6">
        <f t="shared" si="1"/>
        <v>4908381</v>
      </c>
      <c r="R9" s="6">
        <v>4738473.0076005301</v>
      </c>
      <c r="S9" t="s">
        <v>632</v>
      </c>
      <c r="T9" s="51">
        <v>44435.443759768517</v>
      </c>
      <c r="U9" s="6">
        <v>4908381.29070435</v>
      </c>
      <c r="V9">
        <v>1</v>
      </c>
      <c r="W9">
        <v>1</v>
      </c>
      <c r="X9" t="s">
        <v>329</v>
      </c>
      <c r="Y9" t="s">
        <v>329</v>
      </c>
      <c r="Z9">
        <v>211</v>
      </c>
      <c r="AA9">
        <v>275</v>
      </c>
      <c r="AB9">
        <v>1800</v>
      </c>
      <c r="AC9">
        <v>300</v>
      </c>
      <c r="AD9">
        <v>0.91700000000000004</v>
      </c>
      <c r="AE9">
        <v>0</v>
      </c>
      <c r="AF9">
        <v>48.983682155609102</v>
      </c>
      <c r="AG9">
        <v>0</v>
      </c>
      <c r="AH9" t="s">
        <v>669</v>
      </c>
      <c r="AI9" t="s">
        <v>636</v>
      </c>
      <c r="AJ9" t="s">
        <v>636</v>
      </c>
      <c r="AM9">
        <v>0</v>
      </c>
      <c r="AN9">
        <v>0</v>
      </c>
      <c r="AO9">
        <v>0</v>
      </c>
      <c r="AP9">
        <v>0</v>
      </c>
      <c r="AQ9">
        <v>1</v>
      </c>
      <c r="AR9">
        <v>1</v>
      </c>
      <c r="AV9">
        <v>1</v>
      </c>
      <c r="AW9">
        <v>12</v>
      </c>
      <c r="BE9" s="35">
        <v>11</v>
      </c>
      <c r="BF9" t="b">
        <v>1</v>
      </c>
      <c r="BG9">
        <v>0</v>
      </c>
      <c r="BI9" s="6">
        <v>4908381.29070435</v>
      </c>
      <c r="BK9" s="6">
        <v>4908381.29070435</v>
      </c>
      <c r="BL9">
        <v>0</v>
      </c>
      <c r="BM9" s="6">
        <v>0.67614152389212001</v>
      </c>
      <c r="BN9" s="6">
        <v>4945482.0591182802</v>
      </c>
      <c r="BO9" s="6">
        <v>37099.608188784601</v>
      </c>
      <c r="BP9">
        <v>0.33311152852405901</v>
      </c>
      <c r="BQ9">
        <v>0.150972102600469</v>
      </c>
      <c r="BR9">
        <v>0</v>
      </c>
      <c r="BS9">
        <v>0</v>
      </c>
      <c r="BT9">
        <v>0</v>
      </c>
      <c r="BU9">
        <v>11</v>
      </c>
      <c r="BV9">
        <v>194</v>
      </c>
      <c r="BW9" s="41">
        <v>0</v>
      </c>
      <c r="BX9">
        <v>0</v>
      </c>
      <c r="BY9" s="41">
        <v>0</v>
      </c>
      <c r="BZ9">
        <v>2298</v>
      </c>
      <c r="CA9" s="41">
        <v>0</v>
      </c>
      <c r="CB9">
        <v>0</v>
      </c>
      <c r="CC9" s="41">
        <v>0</v>
      </c>
      <c r="CD9">
        <v>533</v>
      </c>
      <c r="CE9">
        <v>0</v>
      </c>
      <c r="CF9">
        <v>599</v>
      </c>
      <c r="CG9">
        <v>0</v>
      </c>
      <c r="CH9">
        <v>54836</v>
      </c>
      <c r="CI9" s="41">
        <v>0</v>
      </c>
      <c r="CJ9">
        <v>0</v>
      </c>
      <c r="CK9" s="41">
        <v>0</v>
      </c>
      <c r="CL9">
        <v>689214</v>
      </c>
      <c r="CM9" s="41">
        <v>0</v>
      </c>
      <c r="CN9">
        <v>0</v>
      </c>
      <c r="CO9" s="41">
        <v>0</v>
      </c>
      <c r="CP9">
        <v>159852</v>
      </c>
      <c r="CQ9">
        <v>11</v>
      </c>
      <c r="CR9" s="52">
        <v>0</v>
      </c>
      <c r="CS9" s="52">
        <v>0</v>
      </c>
      <c r="CT9">
        <v>0</v>
      </c>
      <c r="CU9" s="52">
        <v>0</v>
      </c>
      <c r="CV9" s="52">
        <v>0</v>
      </c>
      <c r="CW9">
        <v>11</v>
      </c>
      <c r="CX9">
        <v>0</v>
      </c>
      <c r="CY9" t="s">
        <v>670</v>
      </c>
      <c r="DA9" s="6">
        <v>2453536.683743292</v>
      </c>
      <c r="DB9" s="6">
        <v>2454844.6069610585</v>
      </c>
      <c r="DC9">
        <v>0</v>
      </c>
      <c r="DD9">
        <v>0</v>
      </c>
      <c r="DE9" s="6">
        <v>0.33309265099882901</v>
      </c>
      <c r="DF9" s="6">
        <v>0.34304887289329</v>
      </c>
      <c r="DG9" s="48">
        <v>0.26928757393824099</v>
      </c>
      <c r="DH9" s="48">
        <v>0.26684252483102699</v>
      </c>
      <c r="DI9" s="48">
        <v>0.53613009876926798</v>
      </c>
      <c r="DJ9" s="48">
        <v>6.38050770605878E-2</v>
      </c>
      <c r="DK9" s="48">
        <v>7.6206348062263701E-2</v>
      </c>
      <c r="DL9" s="48">
        <v>0.140011425122851</v>
      </c>
      <c r="DM9" s="6">
        <v>2472719.3275278299</v>
      </c>
      <c r="DN9" s="6">
        <v>2472762.7315904601</v>
      </c>
      <c r="DO9" s="6">
        <v>19182.304402364301</v>
      </c>
      <c r="DP9" s="6">
        <v>17917.303786420202</v>
      </c>
      <c r="DQ9" s="48">
        <v>13305.0494023643</v>
      </c>
      <c r="DR9" s="48">
        <v>13151.8657244202</v>
      </c>
      <c r="DS9" s="48">
        <v>26456.915126784599</v>
      </c>
      <c r="DT9" s="48">
        <v>4777.2550000000001</v>
      </c>
      <c r="DU9" s="48">
        <v>4765.4380620000002</v>
      </c>
      <c r="DV9" s="48">
        <v>9542.6930620000003</v>
      </c>
      <c r="DW9">
        <v>0</v>
      </c>
      <c r="DX9">
        <v>0</v>
      </c>
      <c r="DY9">
        <v>0</v>
      </c>
      <c r="DZ9">
        <v>1100</v>
      </c>
      <c r="EA9">
        <v>0</v>
      </c>
      <c r="EB9">
        <v>1100</v>
      </c>
      <c r="EC9">
        <v>6.28952263391396E-3</v>
      </c>
      <c r="ED9">
        <v>0.32682200589014498</v>
      </c>
      <c r="EE9">
        <v>0.33311152852405901</v>
      </c>
      <c r="EF9">
        <v>6.28952263391396E-3</v>
      </c>
      <c r="EG9">
        <v>0.32682200589014498</v>
      </c>
      <c r="EH9">
        <v>0</v>
      </c>
      <c r="EI9">
        <v>0</v>
      </c>
      <c r="EJ9">
        <v>0</v>
      </c>
      <c r="EK9">
        <v>0</v>
      </c>
      <c r="EL9">
        <v>0.150972102600469</v>
      </c>
      <c r="EM9">
        <v>0</v>
      </c>
      <c r="EN9">
        <v>0.150972102600469</v>
      </c>
      <c r="EO9">
        <v>0.150972102600469</v>
      </c>
      <c r="EP9">
        <v>0</v>
      </c>
      <c r="EQ9">
        <v>0</v>
      </c>
      <c r="ER9">
        <v>0</v>
      </c>
      <c r="ES9">
        <v>0</v>
      </c>
      <c r="ET9">
        <v>0</v>
      </c>
      <c r="EU9">
        <v>0.53877248168925596</v>
      </c>
      <c r="EV9">
        <v>8.1193867345966203E-2</v>
      </c>
      <c r="EW9">
        <v>0</v>
      </c>
      <c r="EX9">
        <v>0</v>
      </c>
      <c r="EY9">
        <v>0</v>
      </c>
      <c r="EZ9">
        <v>0.76828844856993395</v>
      </c>
      <c r="FA9">
        <v>0</v>
      </c>
      <c r="FB9">
        <v>0</v>
      </c>
      <c r="FC9">
        <v>0</v>
      </c>
      <c r="FD9">
        <v>5.2703999999999898</v>
      </c>
      <c r="FE9" s="1">
        <v>0</v>
      </c>
      <c r="FF9">
        <v>0</v>
      </c>
      <c r="FG9">
        <v>0</v>
      </c>
      <c r="FH9" s="1">
        <v>0</v>
      </c>
      <c r="FI9">
        <v>0.18347172776116699</v>
      </c>
      <c r="FJ9">
        <v>0</v>
      </c>
      <c r="FK9">
        <v>0</v>
      </c>
      <c r="FL9">
        <v>0</v>
      </c>
      <c r="FM9">
        <v>0</v>
      </c>
      <c r="FN9" s="1">
        <v>1.5290591406369401E-6</v>
      </c>
      <c r="FO9" s="1">
        <v>3.2606459099415698E-7</v>
      </c>
      <c r="FP9" s="1">
        <v>3.2606459099415698E-7</v>
      </c>
      <c r="FQ9" s="1">
        <v>3.2546985972992099E-7</v>
      </c>
      <c r="FR9" s="1">
        <v>1.5290591406369401E-6</v>
      </c>
      <c r="FS9" s="1">
        <v>1.5290591406369401E-6</v>
      </c>
      <c r="FT9" s="1">
        <v>1.5290541705570401E-6</v>
      </c>
      <c r="FU9">
        <v>8.8825690286453707E-6</v>
      </c>
      <c r="FV9">
        <v>0</v>
      </c>
      <c r="FW9" s="1">
        <v>-7.9351143045166202E-8</v>
      </c>
      <c r="FX9" s="1">
        <v>3.4330808430327401E-7</v>
      </c>
      <c r="FY9" s="1">
        <v>4.2265922734843998E-7</v>
      </c>
      <c r="FZ9" s="1">
        <v>-1.34429246305126E-7</v>
      </c>
      <c r="GA9" s="1">
        <v>1.54915736927385E-6</v>
      </c>
      <c r="GB9" s="1">
        <v>1.68358661557898E-6</v>
      </c>
      <c r="GC9" s="1">
        <v>1.26</v>
      </c>
      <c r="GD9">
        <v>0.15707963267948899</v>
      </c>
      <c r="GE9">
        <v>0</v>
      </c>
      <c r="GF9">
        <v>0.53877248168925596</v>
      </c>
      <c r="GG9">
        <v>8.1193867345966203E-2</v>
      </c>
      <c r="GH9">
        <v>4.93643857129022E-5</v>
      </c>
      <c r="GI9">
        <v>0</v>
      </c>
      <c r="GJ9">
        <v>0.223972835177288</v>
      </c>
      <c r="GK9">
        <v>6.5866353245812803E-2</v>
      </c>
      <c r="GL9">
        <v>4.93643857129022E-5</v>
      </c>
      <c r="GM9">
        <v>0</v>
      </c>
      <c r="GN9">
        <v>0</v>
      </c>
      <c r="GO9">
        <v>1.1796564141699599</v>
      </c>
      <c r="GP9">
        <v>0</v>
      </c>
      <c r="GQ9">
        <v>0</v>
      </c>
      <c r="GR9">
        <v>0</v>
      </c>
      <c r="GS9">
        <v>3.7345036361953698</v>
      </c>
      <c r="GT9" s="1">
        <v>0</v>
      </c>
      <c r="GU9">
        <v>0</v>
      </c>
      <c r="GV9" s="1">
        <v>0</v>
      </c>
      <c r="GW9" s="1">
        <v>0</v>
      </c>
      <c r="GX9">
        <v>0.138986213398474</v>
      </c>
      <c r="GY9">
        <v>0</v>
      </c>
      <c r="GZ9" s="1">
        <v>0</v>
      </c>
      <c r="HA9">
        <v>0</v>
      </c>
      <c r="HB9">
        <v>0</v>
      </c>
      <c r="HC9">
        <v>1.62690825311617E-6</v>
      </c>
      <c r="HD9">
        <v>1.62690825311617E-6</v>
      </c>
      <c r="HE9">
        <v>3.2690268847446101E-7</v>
      </c>
      <c r="HF9">
        <v>1.62690825311617E-6</v>
      </c>
      <c r="HG9">
        <v>1.5297653268575501E-6</v>
      </c>
      <c r="HH9">
        <v>1.5297653268575501E-6</v>
      </c>
      <c r="HI9">
        <v>1.5295616364596701E-6</v>
      </c>
      <c r="HJ9">
        <v>4.06455311459792E-2</v>
      </c>
      <c r="HK9">
        <v>4.34983528092081E-2</v>
      </c>
      <c r="HL9" s="1">
        <v>-2.18127782699706E-7</v>
      </c>
      <c r="HM9">
        <v>3.48357165446447E-7</v>
      </c>
      <c r="HN9">
        <v>5.6648494814615398E-7</v>
      </c>
      <c r="HO9" s="1">
        <v>-1.4170094607942699E-7</v>
      </c>
      <c r="HP9">
        <v>1.5308453542773701E-6</v>
      </c>
      <c r="HQ9">
        <v>1.6725463003568E-6</v>
      </c>
      <c r="HR9">
        <v>0.64</v>
      </c>
      <c r="HS9">
        <v>6.9813170079773099E-2</v>
      </c>
      <c r="HT9">
        <v>0</v>
      </c>
      <c r="HU9">
        <v>0</v>
      </c>
      <c r="HV9">
        <v>0.76828844856993395</v>
      </c>
      <c r="HW9">
        <v>0</v>
      </c>
      <c r="HX9">
        <v>0</v>
      </c>
      <c r="HY9">
        <v>0</v>
      </c>
      <c r="HZ9">
        <v>5.2703999999999898</v>
      </c>
      <c r="IA9" s="1">
        <v>0</v>
      </c>
      <c r="IB9">
        <v>0</v>
      </c>
      <c r="IC9" s="1">
        <v>0</v>
      </c>
      <c r="ID9" s="1">
        <v>0</v>
      </c>
      <c r="IE9">
        <v>0.18347172776116699</v>
      </c>
      <c r="IF9">
        <v>0</v>
      </c>
      <c r="IG9" s="1">
        <v>0</v>
      </c>
      <c r="IH9">
        <v>0</v>
      </c>
      <c r="II9">
        <v>0</v>
      </c>
      <c r="IJ9">
        <v>1.62690825311617E-6</v>
      </c>
      <c r="IK9">
        <v>1.62690825311617E-6</v>
      </c>
      <c r="IL9">
        <v>3.2690268847446101E-7</v>
      </c>
      <c r="IM9">
        <v>1.62690825311617E-6</v>
      </c>
      <c r="IN9">
        <v>1.5297653268575501E-6</v>
      </c>
      <c r="IO9">
        <v>1.5297653268575501E-6</v>
      </c>
      <c r="IP9">
        <v>1.5295616364596701E-6</v>
      </c>
      <c r="IQ9">
        <v>4.06455311459792E-2</v>
      </c>
      <c r="IR9">
        <v>4.34983528092081E-2</v>
      </c>
      <c r="IS9">
        <v>2856</v>
      </c>
      <c r="IT9">
        <v>2020</v>
      </c>
      <c r="IU9">
        <v>300</v>
      </c>
      <c r="IV9">
        <v>234</v>
      </c>
      <c r="IW9">
        <v>66</v>
      </c>
      <c r="IX9">
        <v>186</v>
      </c>
      <c r="IY9">
        <v>48</v>
      </c>
      <c r="IZ9">
        <v>0</v>
      </c>
      <c r="JA9">
        <v>194</v>
      </c>
      <c r="JB9">
        <v>2318</v>
      </c>
      <c r="JC9">
        <v>1392</v>
      </c>
      <c r="JD9">
        <v>98</v>
      </c>
      <c r="JE9">
        <v>98</v>
      </c>
      <c r="JF9">
        <v>538</v>
      </c>
      <c r="JG9">
        <v>536</v>
      </c>
      <c r="JH9">
        <v>2</v>
      </c>
      <c r="JI9">
        <v>2</v>
      </c>
      <c r="JJ9">
        <v>0</v>
      </c>
      <c r="JK9">
        <v>2.1229892790586199E-4</v>
      </c>
      <c r="JL9">
        <v>4.6658569356344799E-5</v>
      </c>
      <c r="JM9">
        <v>2.1229892790586199E-4</v>
      </c>
      <c r="JN9">
        <v>1.79117944672374E-4</v>
      </c>
      <c r="JO9">
        <v>4.5226330466441298E-5</v>
      </c>
      <c r="JP9">
        <v>4.6658569356344799E-5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1.46189717604549E-2</v>
      </c>
      <c r="JX9">
        <v>1.48455544403678E-2</v>
      </c>
      <c r="JY9">
        <v>5.8139098487231498E-3</v>
      </c>
      <c r="JZ9">
        <v>5.8727091993942297E-3</v>
      </c>
      <c r="KA9" s="1">
        <v>-2.97478925744873E-7</v>
      </c>
      <c r="KB9">
        <v>6.9166524974972095E-7</v>
      </c>
      <c r="KC9">
        <v>9.8914417549459506E-7</v>
      </c>
      <c r="KD9" s="1">
        <v>-2.7613019238455299E-7</v>
      </c>
      <c r="KE9">
        <v>3.08000272355123E-6</v>
      </c>
      <c r="KF9">
        <v>3.35613291593578E-6</v>
      </c>
      <c r="KG9" s="1">
        <v>1.26</v>
      </c>
      <c r="KH9">
        <v>2454277.92997478</v>
      </c>
      <c r="KI9">
        <v>4907814.6137180701</v>
      </c>
      <c r="KJ9">
        <v>0.15707963267948899</v>
      </c>
      <c r="KK9">
        <v>0</v>
      </c>
      <c r="KL9">
        <v>0</v>
      </c>
      <c r="KM9" t="s">
        <v>671</v>
      </c>
      <c r="KO9" t="s">
        <v>672</v>
      </c>
      <c r="KP9" t="s">
        <v>430</v>
      </c>
      <c r="KQ9" t="s">
        <v>320</v>
      </c>
      <c r="KR9">
        <v>3</v>
      </c>
      <c r="KS9">
        <v>0</v>
      </c>
      <c r="KT9">
        <v>0</v>
      </c>
      <c r="KU9">
        <v>0</v>
      </c>
      <c r="KV9">
        <v>1</v>
      </c>
      <c r="KX9">
        <v>1</v>
      </c>
      <c r="KY9">
        <v>1</v>
      </c>
      <c r="LF9" t="s">
        <v>321</v>
      </c>
      <c r="LK9">
        <v>1</v>
      </c>
      <c r="LL9" t="s">
        <v>318</v>
      </c>
      <c r="LM9" t="s">
        <v>318</v>
      </c>
      <c r="LN9">
        <v>0</v>
      </c>
      <c r="LO9">
        <v>1</v>
      </c>
    </row>
    <row r="10" spans="1:327" x14ac:dyDescent="0.2">
      <c r="A10" t="s">
        <v>317</v>
      </c>
      <c r="B10">
        <v>260</v>
      </c>
      <c r="C10">
        <v>4</v>
      </c>
      <c r="D10" t="s">
        <v>430</v>
      </c>
      <c r="E10" t="s">
        <v>430</v>
      </c>
      <c r="F10" t="s">
        <v>668</v>
      </c>
      <c r="G10">
        <v>3</v>
      </c>
      <c r="H10">
        <v>9</v>
      </c>
      <c r="I10" s="6">
        <v>5855727.9599919198</v>
      </c>
      <c r="J10">
        <v>0</v>
      </c>
      <c r="K10">
        <v>0</v>
      </c>
      <c r="L10" t="s">
        <v>320</v>
      </c>
      <c r="M10" t="s">
        <v>318</v>
      </c>
      <c r="N10" t="s">
        <v>430</v>
      </c>
      <c r="O10" t="s">
        <v>668</v>
      </c>
      <c r="P10" s="6">
        <f t="shared" si="0"/>
        <v>201605.04000808019</v>
      </c>
      <c r="Q10" s="6">
        <f t="shared" si="1"/>
        <v>6057333</v>
      </c>
      <c r="R10" s="6">
        <v>5855727.9599919198</v>
      </c>
      <c r="S10" t="s">
        <v>632</v>
      </c>
      <c r="T10" s="51">
        <v>44424.167753819442</v>
      </c>
      <c r="U10" s="6">
        <v>6057333.8274190798</v>
      </c>
      <c r="V10">
        <v>1</v>
      </c>
      <c r="W10">
        <v>1</v>
      </c>
      <c r="X10" t="s">
        <v>329</v>
      </c>
      <c r="Y10" t="s">
        <v>329</v>
      </c>
      <c r="Z10">
        <v>192</v>
      </c>
      <c r="AA10">
        <v>231</v>
      </c>
      <c r="AB10">
        <v>1800</v>
      </c>
      <c r="AC10">
        <v>300</v>
      </c>
      <c r="AD10">
        <v>0.77</v>
      </c>
      <c r="AE10">
        <v>0</v>
      </c>
      <c r="AF10">
        <v>47.829295873641897</v>
      </c>
      <c r="AG10">
        <v>0</v>
      </c>
      <c r="AH10" t="s">
        <v>673</v>
      </c>
      <c r="AI10" t="s">
        <v>636</v>
      </c>
      <c r="AJ10" t="s">
        <v>636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1</v>
      </c>
      <c r="AV10">
        <v>1</v>
      </c>
      <c r="AW10">
        <v>9</v>
      </c>
      <c r="BE10" s="35">
        <v>6</v>
      </c>
      <c r="BF10" t="b">
        <v>1</v>
      </c>
      <c r="BG10">
        <v>0</v>
      </c>
      <c r="BI10" s="6">
        <v>6057333.8274190798</v>
      </c>
      <c r="BK10" s="6">
        <v>6057333.8274190798</v>
      </c>
      <c r="BL10">
        <v>0</v>
      </c>
      <c r="BM10" s="6">
        <v>0.643940208332624</v>
      </c>
      <c r="BN10" s="6">
        <v>6106410.6380471596</v>
      </c>
      <c r="BO10" s="6">
        <v>49075.667451818998</v>
      </c>
      <c r="BP10">
        <v>0.49923606100985801</v>
      </c>
      <c r="BQ10" s="1">
        <v>0</v>
      </c>
      <c r="BR10">
        <v>0</v>
      </c>
      <c r="BS10">
        <v>0</v>
      </c>
      <c r="BT10">
        <v>0</v>
      </c>
      <c r="BU10">
        <v>6</v>
      </c>
      <c r="BV10">
        <v>194</v>
      </c>
      <c r="BW10" s="41">
        <v>0</v>
      </c>
      <c r="BX10">
        <v>0</v>
      </c>
      <c r="BY10" s="41">
        <v>0</v>
      </c>
      <c r="BZ10">
        <v>2303</v>
      </c>
      <c r="CA10" s="41">
        <v>0</v>
      </c>
      <c r="CB10">
        <v>0</v>
      </c>
      <c r="CC10" s="41">
        <v>0</v>
      </c>
      <c r="CD10">
        <v>536</v>
      </c>
      <c r="CE10">
        <v>0</v>
      </c>
      <c r="CF10">
        <v>0</v>
      </c>
      <c r="CG10">
        <v>0</v>
      </c>
      <c r="CH10">
        <v>56336</v>
      </c>
      <c r="CI10" s="41">
        <v>0</v>
      </c>
      <c r="CJ10">
        <v>0</v>
      </c>
      <c r="CK10" s="41">
        <v>0</v>
      </c>
      <c r="CL10">
        <v>690710</v>
      </c>
      <c r="CM10" s="41">
        <v>0</v>
      </c>
      <c r="CN10">
        <v>0</v>
      </c>
      <c r="CO10" s="41">
        <v>0</v>
      </c>
      <c r="CP10">
        <v>160759</v>
      </c>
      <c r="CQ10">
        <v>6</v>
      </c>
      <c r="CR10" s="52">
        <v>0</v>
      </c>
      <c r="CS10" s="52">
        <v>0</v>
      </c>
      <c r="CT10">
        <v>0</v>
      </c>
      <c r="CU10" s="52">
        <v>0</v>
      </c>
      <c r="CV10" s="52">
        <v>0</v>
      </c>
      <c r="CW10">
        <v>6</v>
      </c>
      <c r="CX10">
        <v>0</v>
      </c>
      <c r="CY10" t="s">
        <v>674</v>
      </c>
      <c r="DA10" s="6">
        <v>3028254.4455914176</v>
      </c>
      <c r="DB10" s="6">
        <v>3029079.3818276543</v>
      </c>
      <c r="DC10">
        <v>0</v>
      </c>
      <c r="DD10">
        <v>0</v>
      </c>
      <c r="DE10" s="6">
        <v>0.315630343416966</v>
      </c>
      <c r="DF10" s="6">
        <v>0.328309864915658</v>
      </c>
      <c r="DG10" s="48">
        <v>0.26243435224571898</v>
      </c>
      <c r="DH10" s="48">
        <v>0.262487498163681</v>
      </c>
      <c r="DI10" s="48">
        <v>0.52492185040940098</v>
      </c>
      <c r="DJ10" s="48">
        <v>5.3195991171247001E-2</v>
      </c>
      <c r="DK10" s="48">
        <v>6.5822366751976405E-2</v>
      </c>
      <c r="DL10" s="48">
        <v>0.119018357923223</v>
      </c>
      <c r="DM10" s="6">
        <v>3053204.7943436801</v>
      </c>
      <c r="DN10" s="6">
        <v>3053205.84370348</v>
      </c>
      <c r="DO10" s="6">
        <v>24950.033121919099</v>
      </c>
      <c r="DP10" s="6">
        <v>24125.634329899902</v>
      </c>
      <c r="DQ10" s="48">
        <v>19147.448321919099</v>
      </c>
      <c r="DR10" s="48">
        <v>18935.760832233202</v>
      </c>
      <c r="DS10" s="48">
        <v>38083.209154152399</v>
      </c>
      <c r="DT10" s="48">
        <v>5202.5847999999996</v>
      </c>
      <c r="DU10" s="48">
        <v>5189.8734976666601</v>
      </c>
      <c r="DV10" s="48">
        <v>10392.458297666601</v>
      </c>
      <c r="DW10">
        <v>0</v>
      </c>
      <c r="DX10">
        <v>0</v>
      </c>
      <c r="DY10">
        <v>0</v>
      </c>
      <c r="DZ10">
        <v>600</v>
      </c>
      <c r="EA10">
        <v>0</v>
      </c>
      <c r="EB10">
        <v>600</v>
      </c>
      <c r="EC10">
        <v>0</v>
      </c>
      <c r="ED10">
        <v>0.49923606100985801</v>
      </c>
      <c r="EE10">
        <v>0.49923606100985801</v>
      </c>
      <c r="EF10">
        <v>0</v>
      </c>
      <c r="EG10">
        <v>0.49923606100985801</v>
      </c>
      <c r="EH10">
        <v>0</v>
      </c>
      <c r="EI10">
        <v>0</v>
      </c>
      <c r="EJ10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1.23834627926083</v>
      </c>
      <c r="EV10">
        <v>7.34326551902309E-2</v>
      </c>
      <c r="EW10" s="1">
        <v>0</v>
      </c>
      <c r="EX10">
        <v>0</v>
      </c>
      <c r="EY10" s="1">
        <v>0</v>
      </c>
      <c r="EZ10">
        <v>1.1376599999999999</v>
      </c>
      <c r="FA10">
        <v>0</v>
      </c>
      <c r="FB10" s="1">
        <v>0</v>
      </c>
      <c r="FC10" s="1">
        <v>0</v>
      </c>
      <c r="FD10">
        <v>5.2703999999999898</v>
      </c>
      <c r="FE10" s="1">
        <v>0</v>
      </c>
      <c r="FF10" s="1">
        <v>0</v>
      </c>
      <c r="FG10" s="1">
        <v>0</v>
      </c>
      <c r="FH10" s="1">
        <v>6.9388939039072199E-18</v>
      </c>
      <c r="FI10">
        <v>0.13056977812250301</v>
      </c>
      <c r="FJ10">
        <v>0</v>
      </c>
      <c r="FK10">
        <v>0</v>
      </c>
      <c r="FL10">
        <v>0</v>
      </c>
      <c r="FM10">
        <v>0</v>
      </c>
      <c r="FN10">
        <v>1.49921897873994E-6</v>
      </c>
      <c r="FO10">
        <v>3.2150922102403001E-7</v>
      </c>
      <c r="FP10">
        <v>3.15382865045954E-7</v>
      </c>
      <c r="FQ10">
        <v>3.2150922102403001E-7</v>
      </c>
      <c r="FR10">
        <v>1.49921897873994E-6</v>
      </c>
      <c r="FS10">
        <v>1.4978042921498501E-6</v>
      </c>
      <c r="FT10" s="1">
        <v>1.49921897873994E-6</v>
      </c>
      <c r="FU10">
        <v>0</v>
      </c>
      <c r="FV10" s="1">
        <v>0</v>
      </c>
      <c r="FW10">
        <v>-7.8196865902684592E-9</v>
      </c>
      <c r="FX10">
        <v>3.1539382519974501E-7</v>
      </c>
      <c r="FY10">
        <v>3.23213511790014E-7</v>
      </c>
      <c r="FZ10">
        <v>-1.5400697791618801E-7</v>
      </c>
      <c r="GA10">
        <v>1.4982327189994E-6</v>
      </c>
      <c r="GB10" s="1">
        <v>1.6522396969155899E-6</v>
      </c>
      <c r="GC10" s="1">
        <v>1.28</v>
      </c>
      <c r="GD10" s="1">
        <v>8.7266462599716405E-2</v>
      </c>
      <c r="GE10">
        <v>0</v>
      </c>
      <c r="GF10">
        <v>1.23834627926083</v>
      </c>
      <c r="GG10">
        <v>7.34326551902309E-2</v>
      </c>
      <c r="GH10" s="1">
        <v>4.8572166366334102E-5</v>
      </c>
      <c r="GI10">
        <v>0</v>
      </c>
      <c r="GJ10">
        <v>0.26418344183466003</v>
      </c>
      <c r="GK10">
        <v>8.3750115468626499E-2</v>
      </c>
      <c r="GL10" s="1">
        <v>4.8572166366334102E-5</v>
      </c>
      <c r="GM10">
        <v>0</v>
      </c>
      <c r="GN10" s="1">
        <v>0</v>
      </c>
      <c r="GO10">
        <v>0.86985723188910702</v>
      </c>
      <c r="GP10">
        <v>0</v>
      </c>
      <c r="GQ10" s="1">
        <v>0</v>
      </c>
      <c r="GR10" s="1">
        <v>0</v>
      </c>
      <c r="GS10">
        <v>1.19243479610543</v>
      </c>
      <c r="GT10" s="1">
        <v>0</v>
      </c>
      <c r="GU10" s="1">
        <v>0</v>
      </c>
      <c r="GV10" s="1">
        <v>0</v>
      </c>
      <c r="GW10">
        <v>0</v>
      </c>
      <c r="GX10">
        <v>0.22886495353305</v>
      </c>
      <c r="GY10">
        <v>0</v>
      </c>
      <c r="GZ10">
        <v>0</v>
      </c>
      <c r="HA10">
        <v>0</v>
      </c>
      <c r="HB10">
        <v>0</v>
      </c>
      <c r="HC10">
        <v>1.5097704735289499E-6</v>
      </c>
      <c r="HD10">
        <v>9.3535294479196697E-7</v>
      </c>
      <c r="HE10">
        <v>3.1743119555116503E-7</v>
      </c>
      <c r="HF10">
        <v>9.3535294479196697E-7</v>
      </c>
      <c r="HG10">
        <v>1.5097704735289499E-6</v>
      </c>
      <c r="HH10">
        <v>1.50870690163174E-6</v>
      </c>
      <c r="HI10">
        <v>1.5097704735289499E-6</v>
      </c>
      <c r="HJ10">
        <v>5.4755167567977901E-2</v>
      </c>
      <c r="HK10" s="1">
        <v>0</v>
      </c>
      <c r="HL10">
        <v>-1.4942432670475899E-7</v>
      </c>
      <c r="HM10">
        <v>3.20380074054441E-7</v>
      </c>
      <c r="HN10">
        <v>4.6980440075919998E-7</v>
      </c>
      <c r="HO10">
        <v>-1.69339753614886E-7</v>
      </c>
      <c r="HP10">
        <v>1.49088533425907E-6</v>
      </c>
      <c r="HQ10">
        <v>1.66022508787396E-6</v>
      </c>
      <c r="HR10">
        <v>0.84</v>
      </c>
      <c r="HS10">
        <v>0.209439510239319</v>
      </c>
      <c r="HT10">
        <v>0</v>
      </c>
      <c r="HU10" s="1">
        <v>0</v>
      </c>
      <c r="HV10">
        <v>1.1376599999999999</v>
      </c>
      <c r="HW10">
        <v>0</v>
      </c>
      <c r="HX10" s="1">
        <v>0</v>
      </c>
      <c r="HY10" s="1">
        <v>0</v>
      </c>
      <c r="HZ10">
        <v>5.2703999999999898</v>
      </c>
      <c r="IA10" s="1">
        <v>0</v>
      </c>
      <c r="IB10" s="1">
        <v>0</v>
      </c>
      <c r="IC10" s="1">
        <v>0</v>
      </c>
      <c r="ID10" s="1">
        <v>6.9388939039072199E-18</v>
      </c>
      <c r="IE10">
        <v>0.13056977812250301</v>
      </c>
      <c r="IF10">
        <v>0</v>
      </c>
      <c r="IG10">
        <v>0</v>
      </c>
      <c r="IH10">
        <v>0</v>
      </c>
      <c r="II10">
        <v>0</v>
      </c>
      <c r="IJ10">
        <v>1.5097704735289499E-6</v>
      </c>
      <c r="IK10">
        <v>9.3535294479196697E-7</v>
      </c>
      <c r="IL10">
        <v>3.1743119555116503E-7</v>
      </c>
      <c r="IM10">
        <v>9.3535294479196697E-7</v>
      </c>
      <c r="IN10">
        <v>1.5097704735289499E-6</v>
      </c>
      <c r="IO10">
        <v>1.50870690163174E-6</v>
      </c>
      <c r="IP10">
        <v>1.5097704735289499E-6</v>
      </c>
      <c r="IQ10">
        <v>5.4755167567977901E-2</v>
      </c>
      <c r="IR10" s="1">
        <v>0</v>
      </c>
      <c r="IS10">
        <v>2856</v>
      </c>
      <c r="IT10">
        <v>2020</v>
      </c>
      <c r="IU10">
        <v>300</v>
      </c>
      <c r="IV10">
        <v>231</v>
      </c>
      <c r="IW10">
        <v>69</v>
      </c>
      <c r="IX10">
        <v>190</v>
      </c>
      <c r="IY10">
        <v>41</v>
      </c>
      <c r="IZ10">
        <v>0</v>
      </c>
      <c r="JA10">
        <v>194</v>
      </c>
      <c r="JB10">
        <v>2318</v>
      </c>
      <c r="JC10">
        <v>1392</v>
      </c>
      <c r="JD10">
        <v>98</v>
      </c>
      <c r="JE10">
        <v>98</v>
      </c>
      <c r="JF10">
        <v>538</v>
      </c>
      <c r="JG10">
        <v>536</v>
      </c>
      <c r="JH10">
        <v>2</v>
      </c>
      <c r="JI10">
        <v>2</v>
      </c>
      <c r="JJ10">
        <v>0</v>
      </c>
      <c r="JK10">
        <v>3.5605113707504101E-4</v>
      </c>
      <c r="JL10">
        <v>1.4205000739675401E-4</v>
      </c>
      <c r="JM10">
        <v>3.5605113707504101E-4</v>
      </c>
      <c r="JN10">
        <v>2.1709556449819799E-4</v>
      </c>
      <c r="JO10">
        <v>1.2668153619399501E-4</v>
      </c>
      <c r="JP10">
        <v>1.4205000739675401E-4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1.53976534674764E-2</v>
      </c>
      <c r="JX10">
        <v>1.53433138769119E-2</v>
      </c>
      <c r="JY10">
        <v>1.52789744783134E-2</v>
      </c>
      <c r="JZ10">
        <v>1.51578302809509E-2</v>
      </c>
      <c r="KA10">
        <v>-1.57244013295027E-7</v>
      </c>
      <c r="KB10">
        <v>6.3577389925418695E-7</v>
      </c>
      <c r="KC10">
        <v>7.9301791254921504E-7</v>
      </c>
      <c r="KD10">
        <v>-3.2334673153107499E-7</v>
      </c>
      <c r="KE10">
        <v>2.98911805325847E-6</v>
      </c>
      <c r="KF10">
        <v>3.3124647847895501E-6</v>
      </c>
      <c r="KG10" s="1">
        <v>1.28</v>
      </c>
      <c r="KH10">
        <v>3027415.1254598899</v>
      </c>
      <c r="KI10">
        <v>6055669.5710513201</v>
      </c>
      <c r="KJ10" s="1">
        <v>8.7266462599716405E-2</v>
      </c>
      <c r="KK10">
        <v>0</v>
      </c>
      <c r="KL10">
        <v>0</v>
      </c>
      <c r="KM10" t="s">
        <v>675</v>
      </c>
      <c r="KO10" t="s">
        <v>676</v>
      </c>
      <c r="KP10" t="s">
        <v>430</v>
      </c>
      <c r="KQ10" t="s">
        <v>320</v>
      </c>
      <c r="KR10">
        <v>3</v>
      </c>
      <c r="KS10">
        <v>0</v>
      </c>
      <c r="KT10">
        <v>0</v>
      </c>
      <c r="KU10">
        <v>0</v>
      </c>
      <c r="KV10">
        <v>1</v>
      </c>
      <c r="KX10">
        <v>1</v>
      </c>
      <c r="KY10">
        <v>1</v>
      </c>
      <c r="LF10" t="s">
        <v>321</v>
      </c>
      <c r="LK10">
        <v>1</v>
      </c>
      <c r="LL10" t="s">
        <v>318</v>
      </c>
      <c r="LM10" t="s">
        <v>318</v>
      </c>
      <c r="LN10">
        <v>0</v>
      </c>
      <c r="LO10">
        <v>1</v>
      </c>
    </row>
    <row r="11" spans="1:327" x14ac:dyDescent="0.2">
      <c r="A11" t="s">
        <v>317</v>
      </c>
      <c r="B11">
        <v>262</v>
      </c>
      <c r="C11">
        <v>4</v>
      </c>
      <c r="D11" t="s">
        <v>430</v>
      </c>
      <c r="E11" t="s">
        <v>430</v>
      </c>
      <c r="F11" t="s">
        <v>668</v>
      </c>
      <c r="G11">
        <v>3</v>
      </c>
      <c r="H11">
        <v>13</v>
      </c>
      <c r="I11" s="6">
        <v>5683456.7108912896</v>
      </c>
      <c r="J11">
        <v>0</v>
      </c>
      <c r="K11">
        <v>0</v>
      </c>
      <c r="L11" t="s">
        <v>320</v>
      </c>
      <c r="M11" t="s">
        <v>318</v>
      </c>
      <c r="N11" t="s">
        <v>430</v>
      </c>
      <c r="O11" t="s">
        <v>668</v>
      </c>
      <c r="P11" s="6">
        <f t="shared" si="0"/>
        <v>211785.28910871036</v>
      </c>
      <c r="Q11" s="6">
        <f t="shared" si="1"/>
        <v>5895242</v>
      </c>
      <c r="R11" s="6">
        <v>5683456.7108912896</v>
      </c>
      <c r="S11" t="s">
        <v>632</v>
      </c>
      <c r="T11" s="51">
        <v>44437.566440393515</v>
      </c>
      <c r="U11" s="6">
        <v>5895242.4368465804</v>
      </c>
      <c r="V11">
        <v>1</v>
      </c>
      <c r="W11">
        <v>1</v>
      </c>
      <c r="X11" t="s">
        <v>329</v>
      </c>
      <c r="Y11" t="s">
        <v>329</v>
      </c>
      <c r="Z11">
        <v>212</v>
      </c>
      <c r="AA11">
        <v>271</v>
      </c>
      <c r="AB11">
        <v>1800</v>
      </c>
      <c r="AC11">
        <v>300</v>
      </c>
      <c r="AD11">
        <v>0.90300000000000002</v>
      </c>
      <c r="AE11">
        <v>0</v>
      </c>
      <c r="AF11">
        <v>37.138202190399099</v>
      </c>
      <c r="AG11">
        <v>0</v>
      </c>
      <c r="AH11" t="s">
        <v>677</v>
      </c>
      <c r="AI11" t="s">
        <v>636</v>
      </c>
      <c r="AJ11" t="s">
        <v>636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1</v>
      </c>
      <c r="AV11">
        <v>1</v>
      </c>
      <c r="AW11">
        <v>13</v>
      </c>
      <c r="BE11" s="35">
        <v>5</v>
      </c>
      <c r="BF11" t="b">
        <v>1</v>
      </c>
      <c r="BG11">
        <v>0</v>
      </c>
      <c r="BI11" s="6">
        <v>5895242.4368465804</v>
      </c>
      <c r="BK11" s="6">
        <v>5895242.4368465804</v>
      </c>
      <c r="BL11">
        <v>0</v>
      </c>
      <c r="BM11" s="6">
        <v>0.49313194121175702</v>
      </c>
      <c r="BN11" s="6">
        <v>5948157.54241951</v>
      </c>
      <c r="BO11" s="6">
        <v>52914.4408306634</v>
      </c>
      <c r="BP11" s="1">
        <v>0.17160936013356901</v>
      </c>
      <c r="BQ11">
        <v>9.7254978097834503E-7</v>
      </c>
      <c r="BR11">
        <v>0</v>
      </c>
      <c r="BS11">
        <v>0</v>
      </c>
      <c r="BT11">
        <v>0</v>
      </c>
      <c r="BU11">
        <v>5</v>
      </c>
      <c r="BV11">
        <v>194</v>
      </c>
      <c r="BW11" s="41">
        <v>0</v>
      </c>
      <c r="BX11">
        <v>0</v>
      </c>
      <c r="BY11" s="41">
        <v>0</v>
      </c>
      <c r="BZ11">
        <v>2307</v>
      </c>
      <c r="CA11" s="41">
        <v>0</v>
      </c>
      <c r="CB11">
        <v>0</v>
      </c>
      <c r="CC11" s="41">
        <v>0</v>
      </c>
      <c r="CD11">
        <v>535</v>
      </c>
      <c r="CE11">
        <v>0</v>
      </c>
      <c r="CF11">
        <v>0</v>
      </c>
      <c r="CG11">
        <v>0</v>
      </c>
      <c r="CH11">
        <v>56624</v>
      </c>
      <c r="CI11" s="41">
        <v>0</v>
      </c>
      <c r="CJ11">
        <v>0</v>
      </c>
      <c r="CK11" s="41">
        <v>0</v>
      </c>
      <c r="CL11">
        <v>691919</v>
      </c>
      <c r="CM11" s="41">
        <v>0</v>
      </c>
      <c r="CN11">
        <v>0</v>
      </c>
      <c r="CO11" s="41">
        <v>0</v>
      </c>
      <c r="CP11">
        <v>160461</v>
      </c>
      <c r="CQ11">
        <v>5</v>
      </c>
      <c r="CR11" s="52">
        <v>0</v>
      </c>
      <c r="CS11" s="52">
        <v>0</v>
      </c>
      <c r="CT11">
        <v>0</v>
      </c>
      <c r="CU11" s="52">
        <v>0</v>
      </c>
      <c r="CV11" s="52">
        <v>0</v>
      </c>
      <c r="CW11">
        <v>5</v>
      </c>
      <c r="CX11">
        <v>0</v>
      </c>
      <c r="CY11" t="s">
        <v>678</v>
      </c>
      <c r="DA11" s="6">
        <v>2947321.7846760992</v>
      </c>
      <c r="DB11" s="6">
        <v>2947920.6521704635</v>
      </c>
      <c r="DC11">
        <v>0</v>
      </c>
      <c r="DD11">
        <v>0</v>
      </c>
      <c r="DE11" s="6">
        <v>0.31514140506793298</v>
      </c>
      <c r="DF11" s="6">
        <v>0.17799053614382301</v>
      </c>
      <c r="DG11" s="48">
        <v>0.26241103568255197</v>
      </c>
      <c r="DH11" s="48">
        <v>0.13741662964267501</v>
      </c>
      <c r="DI11" s="48">
        <v>0.39982766532522701</v>
      </c>
      <c r="DJ11" s="48">
        <v>5.27303693853814E-2</v>
      </c>
      <c r="DK11" s="48">
        <v>4.0573906501148199E-2</v>
      </c>
      <c r="DL11" s="48">
        <v>9.3304275886529606E-2</v>
      </c>
      <c r="DM11" s="6">
        <v>2974083.3928236901</v>
      </c>
      <c r="DN11" s="6">
        <v>2974074.1495958101</v>
      </c>
      <c r="DO11" s="6">
        <v>26761.293006185701</v>
      </c>
      <c r="DP11" s="6">
        <v>26153.147824477601</v>
      </c>
      <c r="DQ11" s="48">
        <v>20964.7458061857</v>
      </c>
      <c r="DR11" s="48">
        <v>20871.201448477601</v>
      </c>
      <c r="DS11" s="48">
        <v>41835.947254663399</v>
      </c>
      <c r="DT11" s="48">
        <v>5296.5472</v>
      </c>
      <c r="DU11" s="48">
        <v>5281.9463759999999</v>
      </c>
      <c r="DV11" s="48">
        <v>10578.493576000001</v>
      </c>
      <c r="DW11">
        <v>0</v>
      </c>
      <c r="DX11">
        <v>0</v>
      </c>
      <c r="DY11">
        <v>0</v>
      </c>
      <c r="DZ11">
        <v>500</v>
      </c>
      <c r="EA11">
        <v>0</v>
      </c>
      <c r="EB11">
        <v>500</v>
      </c>
      <c r="EC11" s="1">
        <v>0</v>
      </c>
      <c r="ED11">
        <v>0.17160936013356901</v>
      </c>
      <c r="EE11" s="1">
        <v>0.17160936013356901</v>
      </c>
      <c r="EF11" s="1">
        <v>0</v>
      </c>
      <c r="EG11">
        <v>0.17160936013356901</v>
      </c>
      <c r="EH11">
        <v>0</v>
      </c>
      <c r="EI11">
        <v>0</v>
      </c>
      <c r="EJ11">
        <v>0</v>
      </c>
      <c r="EK11">
        <v>0</v>
      </c>
      <c r="EL11">
        <v>9.7254978097834503E-7</v>
      </c>
      <c r="EM11">
        <v>0</v>
      </c>
      <c r="EN11">
        <v>9.7254978097834503E-7</v>
      </c>
      <c r="EO11">
        <v>9.7254978097834503E-7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1.2360913982970401</v>
      </c>
      <c r="EV11">
        <v>7.1520315360792799E-2</v>
      </c>
      <c r="EW11">
        <v>0</v>
      </c>
      <c r="EX11">
        <v>0</v>
      </c>
      <c r="EY11">
        <v>0</v>
      </c>
      <c r="EZ11">
        <v>0.99334999999999996</v>
      </c>
      <c r="FA11">
        <v>0</v>
      </c>
      <c r="FB11">
        <v>0</v>
      </c>
      <c r="FC11">
        <v>0</v>
      </c>
      <c r="FD11">
        <v>5.2703999999999898</v>
      </c>
      <c r="FE11">
        <v>0</v>
      </c>
      <c r="FF11">
        <v>0</v>
      </c>
      <c r="FG11">
        <v>0</v>
      </c>
      <c r="FH11">
        <v>0</v>
      </c>
      <c r="FI11">
        <v>0.180579197145807</v>
      </c>
      <c r="FJ11">
        <v>0</v>
      </c>
      <c r="FK11">
        <v>0</v>
      </c>
      <c r="FL11">
        <v>0</v>
      </c>
      <c r="FM11">
        <v>0</v>
      </c>
      <c r="FN11" s="1">
        <v>1.4958561451727801E-6</v>
      </c>
      <c r="FO11" s="1">
        <v>3.21116542911781E-7</v>
      </c>
      <c r="FP11" s="1">
        <v>3.1039142653344002E-7</v>
      </c>
      <c r="FQ11" s="1">
        <v>3.21116542911781E-7</v>
      </c>
      <c r="FR11" s="1">
        <v>1.4958561451727801E-6</v>
      </c>
      <c r="FS11" s="1">
        <v>1.49347571376523E-6</v>
      </c>
      <c r="FT11" s="1">
        <v>1.4958561451727801E-6</v>
      </c>
      <c r="FU11" s="1">
        <v>0</v>
      </c>
      <c r="FV11">
        <v>0</v>
      </c>
      <c r="FW11" s="1">
        <v>-1.22024287307015E-8</v>
      </c>
      <c r="FX11" s="1">
        <v>3.1040760547487301E-7</v>
      </c>
      <c r="FY11" s="1">
        <v>3.2261003420557502E-7</v>
      </c>
      <c r="FZ11" s="1">
        <v>-1.6324107766223001E-7</v>
      </c>
      <c r="GA11" s="1">
        <v>1.49347571376523E-6</v>
      </c>
      <c r="GB11" s="1">
        <v>1.65671679142746E-6</v>
      </c>
      <c r="GC11">
        <v>1.26</v>
      </c>
      <c r="GD11">
        <v>0.104719755119659</v>
      </c>
      <c r="GE11">
        <v>0</v>
      </c>
      <c r="GF11">
        <v>1.2360913982970401</v>
      </c>
      <c r="GG11">
        <v>7.1520315360792799E-2</v>
      </c>
      <c r="GH11">
        <v>4.8947594615489297E-5</v>
      </c>
      <c r="GI11">
        <v>0</v>
      </c>
      <c r="GJ11">
        <v>0.272820013357434</v>
      </c>
      <c r="GK11">
        <v>0.128903798183436</v>
      </c>
      <c r="GL11">
        <v>4.8947594615489297E-5</v>
      </c>
      <c r="GM11">
        <v>0</v>
      </c>
      <c r="GN11">
        <v>0</v>
      </c>
      <c r="GO11">
        <v>0.81248065223350596</v>
      </c>
      <c r="GP11">
        <v>0</v>
      </c>
      <c r="GQ11">
        <v>0</v>
      </c>
      <c r="GR11">
        <v>0</v>
      </c>
      <c r="GS11">
        <v>1.1923702358469499</v>
      </c>
      <c r="GT11">
        <v>0</v>
      </c>
      <c r="GU11">
        <v>0</v>
      </c>
      <c r="GV11">
        <v>0</v>
      </c>
      <c r="GW11">
        <v>0</v>
      </c>
      <c r="GX11">
        <v>0.125359252460396</v>
      </c>
      <c r="GY11">
        <v>0</v>
      </c>
      <c r="GZ11">
        <v>0</v>
      </c>
      <c r="HA11">
        <v>0</v>
      </c>
      <c r="HB11">
        <v>0</v>
      </c>
      <c r="HC11" s="1">
        <v>1.4971560089449501E-6</v>
      </c>
      <c r="HD11" s="1">
        <v>9.0930777797704199E-7</v>
      </c>
      <c r="HE11" s="1">
        <v>3.1078785625582301E-7</v>
      </c>
      <c r="HF11" s="1">
        <v>9.0930777797704199E-7</v>
      </c>
      <c r="HG11" s="1">
        <v>1.4971560089449501E-6</v>
      </c>
      <c r="HH11" s="1">
        <v>1.49498738899467E-6</v>
      </c>
      <c r="HI11" s="1">
        <v>1.4971560089449501E-6</v>
      </c>
      <c r="HJ11">
        <v>4.1584888410521902E-2</v>
      </c>
      <c r="HK11">
        <v>3.73544503773359E-7</v>
      </c>
      <c r="HL11" s="1">
        <v>-1.25134337942584E-7</v>
      </c>
      <c r="HM11" s="1">
        <v>1.80973686377736E-7</v>
      </c>
      <c r="HN11" s="1">
        <v>3.0610802432032098E-7</v>
      </c>
      <c r="HO11" s="1">
        <v>-1.74888486032164E-7</v>
      </c>
      <c r="HP11" s="1">
        <v>7.3738546672386496E-7</v>
      </c>
      <c r="HQ11" s="1">
        <v>9.1227395275602899E-7</v>
      </c>
      <c r="HR11">
        <v>0.7</v>
      </c>
      <c r="HS11">
        <v>0.15707963267948899</v>
      </c>
      <c r="HT11">
        <v>0</v>
      </c>
      <c r="HU11">
        <v>0</v>
      </c>
      <c r="HV11">
        <v>0.99334999999999996</v>
      </c>
      <c r="HW11">
        <v>0</v>
      </c>
      <c r="HX11">
        <v>0</v>
      </c>
      <c r="HY11">
        <v>0</v>
      </c>
      <c r="HZ11">
        <v>5.2703999999999898</v>
      </c>
      <c r="IA11">
        <v>0</v>
      </c>
      <c r="IB11">
        <v>0</v>
      </c>
      <c r="IC11">
        <v>0</v>
      </c>
      <c r="ID11">
        <v>0</v>
      </c>
      <c r="IE11">
        <v>0.180579197145807</v>
      </c>
      <c r="IF11">
        <v>0</v>
      </c>
      <c r="IG11">
        <v>0</v>
      </c>
      <c r="IH11">
        <v>0</v>
      </c>
      <c r="II11">
        <v>0</v>
      </c>
      <c r="IJ11" s="1">
        <v>1.4971560089449501E-6</v>
      </c>
      <c r="IK11" s="1">
        <v>9.0930777797704199E-7</v>
      </c>
      <c r="IL11" s="1">
        <v>3.1078785625582301E-7</v>
      </c>
      <c r="IM11" s="1">
        <v>9.0930777797704199E-7</v>
      </c>
      <c r="IN11" s="1">
        <v>1.4971560089449501E-6</v>
      </c>
      <c r="IO11" s="1">
        <v>1.49498738899467E-6</v>
      </c>
      <c r="IP11" s="1">
        <v>1.4971560089449501E-6</v>
      </c>
      <c r="IQ11" s="1">
        <v>4.1584888410521902E-2</v>
      </c>
      <c r="IR11">
        <v>3.73544503773359E-7</v>
      </c>
      <c r="IS11">
        <v>2856</v>
      </c>
      <c r="IT11">
        <v>2020</v>
      </c>
      <c r="IU11">
        <v>300</v>
      </c>
      <c r="IV11">
        <v>220</v>
      </c>
      <c r="IW11">
        <v>80</v>
      </c>
      <c r="IX11">
        <v>181</v>
      </c>
      <c r="IY11">
        <v>39</v>
      </c>
      <c r="IZ11">
        <v>0</v>
      </c>
      <c r="JA11">
        <v>194</v>
      </c>
      <c r="JB11">
        <v>2318</v>
      </c>
      <c r="JC11">
        <v>1392</v>
      </c>
      <c r="JD11">
        <v>98</v>
      </c>
      <c r="JE11">
        <v>98</v>
      </c>
      <c r="JF11">
        <v>538</v>
      </c>
      <c r="JG11">
        <v>536</v>
      </c>
      <c r="JH11">
        <v>2</v>
      </c>
      <c r="JI11">
        <v>2</v>
      </c>
      <c r="JJ11">
        <v>0</v>
      </c>
      <c r="JK11" s="1">
        <v>2.4719551762017401E-4</v>
      </c>
      <c r="JL11" s="1">
        <v>1.2832762476372401E-4</v>
      </c>
      <c r="JM11" s="1">
        <v>1.4743124694405099E-4</v>
      </c>
      <c r="JN11" s="1">
        <v>2.4719551762017401E-4</v>
      </c>
      <c r="JO11" s="1">
        <v>1.1582996592363E-4</v>
      </c>
      <c r="JP11" s="1">
        <v>1.2832762476372401E-4</v>
      </c>
      <c r="JQ11">
        <v>0</v>
      </c>
      <c r="JR11">
        <v>0</v>
      </c>
      <c r="JS11">
        <v>0</v>
      </c>
      <c r="JT11">
        <v>0</v>
      </c>
      <c r="JU11">
        <v>0</v>
      </c>
      <c r="JV11">
        <v>0</v>
      </c>
      <c r="JW11">
        <v>1.46296108038636E-2</v>
      </c>
      <c r="JX11">
        <v>1.45518717158412E-2</v>
      </c>
      <c r="JY11">
        <v>1.4049013646761799E-2</v>
      </c>
      <c r="JZ11">
        <v>1.38475996760109E-2</v>
      </c>
      <c r="KA11" s="1">
        <v>-1.3733676667328601E-7</v>
      </c>
      <c r="KB11" s="1">
        <v>4.9138129185260999E-7</v>
      </c>
      <c r="KC11" s="1">
        <v>6.2871805852589701E-7</v>
      </c>
      <c r="KD11" s="1">
        <v>-3.3812956369439398E-7</v>
      </c>
      <c r="KE11" s="1">
        <v>2.2308611804891E-6</v>
      </c>
      <c r="KF11" s="1">
        <v>2.56899074418349E-6</v>
      </c>
      <c r="KG11">
        <v>1.26</v>
      </c>
      <c r="KH11">
        <v>2945973.7509589102</v>
      </c>
      <c r="KI11">
        <v>5893295.5356350197</v>
      </c>
      <c r="KJ11">
        <v>0.104719755119659</v>
      </c>
      <c r="KK11">
        <v>0</v>
      </c>
      <c r="KL11">
        <v>0</v>
      </c>
      <c r="KM11" t="s">
        <v>679</v>
      </c>
      <c r="KO11" t="s">
        <v>680</v>
      </c>
      <c r="KP11" t="s">
        <v>430</v>
      </c>
      <c r="KQ11" t="s">
        <v>320</v>
      </c>
      <c r="KR11">
        <v>3</v>
      </c>
      <c r="KS11">
        <v>0</v>
      </c>
      <c r="KT11">
        <v>0</v>
      </c>
      <c r="KU11">
        <v>0</v>
      </c>
      <c r="KV11">
        <v>1</v>
      </c>
      <c r="KX11">
        <v>1</v>
      </c>
      <c r="KY11">
        <v>1</v>
      </c>
      <c r="LF11" t="s">
        <v>321</v>
      </c>
      <c r="LK11">
        <v>1</v>
      </c>
      <c r="LL11" t="s">
        <v>318</v>
      </c>
      <c r="LM11" t="s">
        <v>318</v>
      </c>
      <c r="LN11">
        <v>0</v>
      </c>
      <c r="LO11">
        <v>1</v>
      </c>
    </row>
    <row r="12" spans="1:327" x14ac:dyDescent="0.2">
      <c r="A12" t="s">
        <v>346</v>
      </c>
      <c r="B12">
        <v>3</v>
      </c>
      <c r="C12">
        <v>4</v>
      </c>
      <c r="D12" t="s">
        <v>525</v>
      </c>
      <c r="E12" t="s">
        <v>462</v>
      </c>
      <c r="F12" t="s">
        <v>529</v>
      </c>
      <c r="G12">
        <v>4</v>
      </c>
      <c r="H12">
        <v>9</v>
      </c>
      <c r="I12" s="6">
        <v>5470568.5285181701</v>
      </c>
      <c r="J12">
        <v>0</v>
      </c>
      <c r="K12">
        <v>0</v>
      </c>
      <c r="L12" t="s">
        <v>320</v>
      </c>
      <c r="M12" t="s">
        <v>318</v>
      </c>
      <c r="N12" t="s">
        <v>462</v>
      </c>
      <c r="O12" t="s">
        <v>529</v>
      </c>
      <c r="P12" s="6">
        <f t="shared" si="0"/>
        <v>173323.47148182988</v>
      </c>
      <c r="Q12" s="6">
        <f t="shared" si="1"/>
        <v>5643892</v>
      </c>
      <c r="R12" s="6">
        <v>5470568.5285181701</v>
      </c>
      <c r="S12" t="s">
        <v>632</v>
      </c>
      <c r="T12" s="51">
        <v>44424.184072881944</v>
      </c>
      <c r="U12" s="6">
        <v>5643892.8689240497</v>
      </c>
      <c r="V12">
        <v>1</v>
      </c>
      <c r="W12">
        <v>1</v>
      </c>
      <c r="X12" t="s">
        <v>530</v>
      </c>
      <c r="Y12" t="s">
        <v>530</v>
      </c>
      <c r="Z12">
        <v>78</v>
      </c>
      <c r="AA12">
        <v>515</v>
      </c>
      <c r="AB12">
        <v>1800</v>
      </c>
      <c r="AC12">
        <v>495</v>
      </c>
      <c r="AD12">
        <v>1.04</v>
      </c>
      <c r="AE12">
        <v>0</v>
      </c>
      <c r="AF12">
        <v>44.839963436126702</v>
      </c>
      <c r="AG12">
        <v>0</v>
      </c>
      <c r="AH12" t="s">
        <v>681</v>
      </c>
      <c r="AI12" t="s">
        <v>636</v>
      </c>
      <c r="AJ12" t="s">
        <v>636</v>
      </c>
      <c r="AM12">
        <v>0</v>
      </c>
      <c r="AN12">
        <v>0</v>
      </c>
      <c r="AO12">
        <v>0</v>
      </c>
      <c r="AP12">
        <v>0</v>
      </c>
      <c r="AQ12">
        <v>1</v>
      </c>
      <c r="AR12">
        <v>1</v>
      </c>
      <c r="AV12">
        <v>1</v>
      </c>
      <c r="AW12">
        <v>9</v>
      </c>
      <c r="BE12" s="35">
        <v>1755</v>
      </c>
      <c r="BF12" t="b">
        <v>1</v>
      </c>
      <c r="BG12">
        <v>0</v>
      </c>
      <c r="BI12" s="6">
        <v>5643892.8689240497</v>
      </c>
      <c r="BK12" s="6">
        <v>5643892.8689240497</v>
      </c>
      <c r="BL12">
        <v>0</v>
      </c>
      <c r="BM12" s="6">
        <v>5.0387459198386697</v>
      </c>
      <c r="BN12" s="6">
        <v>5660989.95466052</v>
      </c>
      <c r="BO12" s="6">
        <v>17092.032337780001</v>
      </c>
      <c r="BP12">
        <v>5.5117265063331098E-3</v>
      </c>
      <c r="BQ12">
        <v>9.1410417351225105E-3</v>
      </c>
      <c r="BR12">
        <v>0</v>
      </c>
      <c r="BS12">
        <v>172</v>
      </c>
      <c r="BT12">
        <v>264</v>
      </c>
      <c r="BU12">
        <v>66</v>
      </c>
      <c r="BV12">
        <v>215</v>
      </c>
      <c r="BW12" s="41">
        <v>0</v>
      </c>
      <c r="BX12">
        <v>32</v>
      </c>
      <c r="BY12" s="41">
        <v>0</v>
      </c>
      <c r="BZ12">
        <v>2156</v>
      </c>
      <c r="CA12" s="41">
        <v>0</v>
      </c>
      <c r="CB12">
        <v>0</v>
      </c>
      <c r="CC12" s="41">
        <v>0</v>
      </c>
      <c r="CD12">
        <v>857</v>
      </c>
      <c r="CE12">
        <v>33</v>
      </c>
      <c r="CF12">
        <v>78206</v>
      </c>
      <c r="CG12">
        <v>1484</v>
      </c>
      <c r="CH12">
        <v>158843</v>
      </c>
      <c r="CI12" s="41">
        <v>0</v>
      </c>
      <c r="CJ12">
        <v>15840</v>
      </c>
      <c r="CK12" s="41">
        <v>0</v>
      </c>
      <c r="CL12">
        <v>1066781</v>
      </c>
      <c r="CM12" s="41">
        <v>0</v>
      </c>
      <c r="CN12">
        <v>0</v>
      </c>
      <c r="CO12" s="41">
        <v>0</v>
      </c>
      <c r="CP12">
        <v>424215</v>
      </c>
      <c r="CQ12">
        <v>238</v>
      </c>
      <c r="CR12" s="52">
        <v>0</v>
      </c>
      <c r="CS12" s="52">
        <v>0</v>
      </c>
      <c r="CT12">
        <v>1517</v>
      </c>
      <c r="CU12" s="52">
        <v>0</v>
      </c>
      <c r="CV12" s="52">
        <v>0</v>
      </c>
      <c r="CW12">
        <v>238</v>
      </c>
      <c r="CX12">
        <v>1517</v>
      </c>
      <c r="CY12" t="s">
        <v>682</v>
      </c>
      <c r="DA12" s="6">
        <v>2817424.1626948537</v>
      </c>
      <c r="DB12" s="6">
        <v>2826468.7062291983</v>
      </c>
      <c r="DC12">
        <v>0</v>
      </c>
      <c r="DD12">
        <v>0</v>
      </c>
      <c r="DE12" s="6">
        <v>2.3375500985822302</v>
      </c>
      <c r="DF12" s="6">
        <v>2.7011958212564302</v>
      </c>
      <c r="DG12" s="48">
        <v>1.21803603021102</v>
      </c>
      <c r="DH12" s="48">
        <v>0.86468926441069405</v>
      </c>
      <c r="DI12" s="48">
        <v>2.0827252946217198</v>
      </c>
      <c r="DJ12" s="48">
        <v>1.1195140683712099</v>
      </c>
      <c r="DK12" s="48">
        <v>1.8365065568457299</v>
      </c>
      <c r="DL12" s="48">
        <v>2.9560206252169499</v>
      </c>
      <c r="DM12" s="6">
        <v>2826302.9229868599</v>
      </c>
      <c r="DN12" s="6">
        <v>2834687.03167366</v>
      </c>
      <c r="DO12" s="6">
        <v>8876.4171094265494</v>
      </c>
      <c r="DP12" s="6">
        <v>8215.6152283534993</v>
      </c>
      <c r="DQ12" s="48">
        <v>7418.9171095335496</v>
      </c>
      <c r="DR12" s="48">
        <v>7935.3222991665598</v>
      </c>
      <c r="DS12" s="48">
        <v>15354.239408700099</v>
      </c>
      <c r="DT12" s="48">
        <v>267.49999989299999</v>
      </c>
      <c r="DU12" s="48">
        <v>264.96969686370898</v>
      </c>
      <c r="DV12" s="48">
        <v>532.46969675670903</v>
      </c>
      <c r="DW12">
        <v>860</v>
      </c>
      <c r="DX12">
        <v>0.33333333333333298</v>
      </c>
      <c r="DY12">
        <v>860.33333333333303</v>
      </c>
      <c r="DZ12">
        <v>330</v>
      </c>
      <c r="EA12">
        <v>14.989898989898901</v>
      </c>
      <c r="EB12">
        <v>344.98989898989799</v>
      </c>
      <c r="EC12">
        <v>2.5374947125945701E-3</v>
      </c>
      <c r="ED12">
        <v>2.9742317937385401E-3</v>
      </c>
      <c r="EE12">
        <v>5.5117265063331098E-3</v>
      </c>
      <c r="EF12">
        <v>2.5374947125945701E-3</v>
      </c>
      <c r="EG12">
        <v>2.9742317937385401E-3</v>
      </c>
      <c r="EH12">
        <v>0</v>
      </c>
      <c r="EI12">
        <v>0</v>
      </c>
      <c r="EJ12">
        <v>0</v>
      </c>
      <c r="EK12" s="1">
        <v>3.09498649002083E-3</v>
      </c>
      <c r="EL12" s="1">
        <v>6.0460552451016697E-3</v>
      </c>
      <c r="EM12" s="1">
        <v>3.09498649002083E-3</v>
      </c>
      <c r="EN12" s="1">
        <v>6.0460552451016697E-3</v>
      </c>
      <c r="EO12">
        <v>9.1410417351225105E-3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0.74483499646768603</v>
      </c>
      <c r="EV12">
        <v>0.126894636561628</v>
      </c>
      <c r="EW12" s="1">
        <v>8.9967117261391394E-5</v>
      </c>
      <c r="EX12">
        <v>0</v>
      </c>
      <c r="EY12" s="1">
        <v>0</v>
      </c>
      <c r="EZ12">
        <v>4.1257218305537098</v>
      </c>
      <c r="FA12" s="1">
        <v>8.7897031086608902E-5</v>
      </c>
      <c r="FB12">
        <v>8.9116285105716994E-5</v>
      </c>
      <c r="FC12" s="1">
        <v>0</v>
      </c>
      <c r="FD12">
        <v>7.87173001747255</v>
      </c>
      <c r="FE12" s="1">
        <v>0</v>
      </c>
      <c r="FF12">
        <v>8.9988036658953901E-5</v>
      </c>
      <c r="FG12">
        <v>8.9983129497372903E-5</v>
      </c>
      <c r="FH12" s="1">
        <v>8.9886572357977798E-5</v>
      </c>
      <c r="FI12">
        <v>0.41675654659767097</v>
      </c>
      <c r="FJ12">
        <v>0</v>
      </c>
      <c r="FK12">
        <v>8.9880097670968996E-5</v>
      </c>
      <c r="FL12">
        <v>8.8017017154662301E-5</v>
      </c>
      <c r="FM12">
        <v>0</v>
      </c>
      <c r="FN12">
        <v>1.1121616969131301E-5</v>
      </c>
      <c r="FO12">
        <v>3.2458206972313301E-6</v>
      </c>
      <c r="FP12">
        <v>2.03468832893349E-8</v>
      </c>
      <c r="FQ12">
        <v>3.2458206972313301E-6</v>
      </c>
      <c r="FR12">
        <v>1.1121616969131301E-5</v>
      </c>
      <c r="FS12">
        <v>2.80161454480065E-7</v>
      </c>
      <c r="FT12" s="1">
        <v>1.1121616969131301E-5</v>
      </c>
      <c r="FU12">
        <v>7.9568969058030295E-7</v>
      </c>
      <c r="FV12" s="1">
        <v>9.2143759600205002E-7</v>
      </c>
      <c r="FW12">
        <v>-1.33076300672324E-5</v>
      </c>
      <c r="FX12">
        <v>6.3269379297896201E-8</v>
      </c>
      <c r="FY12">
        <v>1.3370899446530299E-5</v>
      </c>
      <c r="FZ12">
        <v>-1.13983976856211E-5</v>
      </c>
      <c r="GA12">
        <v>1.60901734137885E-6</v>
      </c>
      <c r="GB12" s="1">
        <v>1.3007415027E-5</v>
      </c>
      <c r="GC12" s="1">
        <v>2.5848</v>
      </c>
      <c r="GD12">
        <v>0</v>
      </c>
      <c r="GE12">
        <v>0</v>
      </c>
      <c r="GF12">
        <v>0.74483499646768603</v>
      </c>
      <c r="GG12">
        <v>0.126894636561628</v>
      </c>
      <c r="GH12" s="1">
        <v>9.7987990054004798E-5</v>
      </c>
      <c r="GI12">
        <v>9.7965911244668401E-5</v>
      </c>
      <c r="GJ12">
        <v>1.28454019406649</v>
      </c>
      <c r="GK12">
        <v>0.200185879973656</v>
      </c>
      <c r="GL12" s="1">
        <v>9.7987990054004798E-5</v>
      </c>
      <c r="GM12">
        <v>9.7965911244668401E-5</v>
      </c>
      <c r="GN12" s="1">
        <v>0</v>
      </c>
      <c r="GO12">
        <v>5.76345509447677</v>
      </c>
      <c r="GP12" s="1">
        <v>9.6295199001061803E-5</v>
      </c>
      <c r="GQ12">
        <v>9.7757428421718599E-5</v>
      </c>
      <c r="GR12" s="1">
        <v>0</v>
      </c>
      <c r="GS12">
        <v>4.4493717371438501</v>
      </c>
      <c r="GT12" s="1">
        <v>2.9235006993304501E-6</v>
      </c>
      <c r="GU12">
        <v>9.7988710525983303E-5</v>
      </c>
      <c r="GV12">
        <v>9.7667689525349197E-5</v>
      </c>
      <c r="GW12" s="1">
        <v>9.7899859901495704E-5</v>
      </c>
      <c r="GX12">
        <v>0.416764563956876</v>
      </c>
      <c r="GY12">
        <v>9.4600901229813198E-5</v>
      </c>
      <c r="GZ12">
        <v>9.7897456876161403E-5</v>
      </c>
      <c r="HA12">
        <v>9.7245094273112898E-5</v>
      </c>
      <c r="HB12">
        <v>0</v>
      </c>
      <c r="HC12">
        <v>1.0325690633339001E-3</v>
      </c>
      <c r="HD12">
        <v>1.0325690633339001E-3</v>
      </c>
      <c r="HE12">
        <v>7.5766466728355297E-6</v>
      </c>
      <c r="HF12">
        <v>1.0325690633339001E-3</v>
      </c>
      <c r="HG12">
        <v>9.0218133829367194E-5</v>
      </c>
      <c r="HH12">
        <v>9.0218133829367194E-5</v>
      </c>
      <c r="HI12">
        <v>5.9493451303072002E-5</v>
      </c>
      <c r="HJ12">
        <v>8.9952459259023901E-7</v>
      </c>
      <c r="HK12" s="1">
        <v>1.38664653260112E-3</v>
      </c>
      <c r="HL12">
        <v>-2.1278866189043701E-5</v>
      </c>
      <c r="HM12">
        <v>3.7960625096017399E-7</v>
      </c>
      <c r="HN12">
        <v>2.1658472440003902E-5</v>
      </c>
      <c r="HO12">
        <v>-4.4299636904750298E-6</v>
      </c>
      <c r="HP12">
        <v>2.9731537433019001E-6</v>
      </c>
      <c r="HQ12">
        <v>7.4031174337769303E-6</v>
      </c>
      <c r="HR12">
        <v>4.8983999999999996</v>
      </c>
      <c r="HS12">
        <v>0</v>
      </c>
      <c r="HT12">
        <v>0</v>
      </c>
      <c r="HU12" s="1">
        <v>0</v>
      </c>
      <c r="HV12">
        <v>4.1257218305537098</v>
      </c>
      <c r="HW12" s="1">
        <v>9.6295199001061803E-5</v>
      </c>
      <c r="HX12">
        <v>9.7757428421718599E-5</v>
      </c>
      <c r="HY12" s="1">
        <v>0</v>
      </c>
      <c r="HZ12">
        <v>7.87173001747255</v>
      </c>
      <c r="IA12" s="1">
        <v>2.9235006993304501E-6</v>
      </c>
      <c r="IB12">
        <v>9.7988710525983303E-5</v>
      </c>
      <c r="IC12">
        <v>9.7667689525349197E-5</v>
      </c>
      <c r="ID12" s="1">
        <v>9.7899859901495704E-5</v>
      </c>
      <c r="IE12">
        <v>0.41675654659767097</v>
      </c>
      <c r="IF12">
        <v>9.4600901229813198E-5</v>
      </c>
      <c r="IG12">
        <v>9.7897456876161403E-5</v>
      </c>
      <c r="IH12">
        <v>9.7245094273112898E-5</v>
      </c>
      <c r="II12">
        <v>0</v>
      </c>
      <c r="IJ12">
        <v>1.0325690633339001E-3</v>
      </c>
      <c r="IK12">
        <v>1.0325690633339001E-3</v>
      </c>
      <c r="IL12">
        <v>7.5766466728355297E-6</v>
      </c>
      <c r="IM12">
        <v>1.0325690633339001E-3</v>
      </c>
      <c r="IN12">
        <v>9.0218133829367194E-5</v>
      </c>
      <c r="IO12">
        <v>9.0218133829367194E-5</v>
      </c>
      <c r="IP12">
        <v>5.9493451303072002E-5</v>
      </c>
      <c r="IQ12">
        <v>8.9952459259023901E-7</v>
      </c>
      <c r="IR12" s="1">
        <v>1.38664653260112E-3</v>
      </c>
      <c r="IS12">
        <v>3045</v>
      </c>
      <c r="IT12">
        <v>2312</v>
      </c>
      <c r="IU12">
        <v>495</v>
      </c>
      <c r="IV12">
        <v>439</v>
      </c>
      <c r="IW12">
        <v>56</v>
      </c>
      <c r="IX12">
        <v>439</v>
      </c>
      <c r="IY12">
        <v>0</v>
      </c>
      <c r="IZ12">
        <v>121</v>
      </c>
      <c r="JA12">
        <v>479</v>
      </c>
      <c r="JB12">
        <v>2188</v>
      </c>
      <c r="JC12">
        <v>1435</v>
      </c>
      <c r="JD12">
        <v>322</v>
      </c>
      <c r="JE12">
        <v>201</v>
      </c>
      <c r="JF12">
        <v>857</v>
      </c>
      <c r="JG12">
        <v>84</v>
      </c>
      <c r="JH12">
        <v>0</v>
      </c>
      <c r="JI12">
        <v>0</v>
      </c>
      <c r="JJ12">
        <v>773</v>
      </c>
      <c r="JK12">
        <v>5.45451706059907E-5</v>
      </c>
      <c r="JL12">
        <v>1.10736273239986E-5</v>
      </c>
      <c r="JM12">
        <v>5.45451706059907E-5</v>
      </c>
      <c r="JN12">
        <v>5.1386562063271399E-5</v>
      </c>
      <c r="JO12">
        <v>1.09485901436112E-5</v>
      </c>
      <c r="JP12">
        <v>1.10736273239986E-5</v>
      </c>
      <c r="JQ12">
        <v>0</v>
      </c>
      <c r="JR12">
        <v>0</v>
      </c>
      <c r="JS12">
        <v>0</v>
      </c>
      <c r="JT12">
        <v>0</v>
      </c>
      <c r="JU12">
        <v>0</v>
      </c>
      <c r="JV12">
        <v>0</v>
      </c>
      <c r="JW12">
        <v>3.31162141905645E-3</v>
      </c>
      <c r="JX12">
        <v>3.3115452153794898E-3</v>
      </c>
      <c r="JY12">
        <v>4.1386163748596198E-4</v>
      </c>
      <c r="JZ12">
        <v>4.1232000929879799E-4</v>
      </c>
      <c r="KA12">
        <v>-3.45864962562761E-5</v>
      </c>
      <c r="KB12">
        <v>4.4287563025807001E-7</v>
      </c>
      <c r="KC12">
        <v>3.5029371886534201E-5</v>
      </c>
      <c r="KD12">
        <v>-1.5828361376096201E-5</v>
      </c>
      <c r="KE12">
        <v>4.5821710846807499E-6</v>
      </c>
      <c r="KF12">
        <v>2.0410532460776899E-5</v>
      </c>
      <c r="KG12" s="1">
        <v>2.5848</v>
      </c>
      <c r="KH12">
        <v>2825804.2124009202</v>
      </c>
      <c r="KI12">
        <v>5643228.3750957698</v>
      </c>
      <c r="KJ12">
        <v>0</v>
      </c>
      <c r="KK12">
        <v>0</v>
      </c>
      <c r="KL12">
        <v>0</v>
      </c>
      <c r="KM12" t="s">
        <v>683</v>
      </c>
      <c r="KO12" t="s">
        <v>684</v>
      </c>
      <c r="KP12" t="s">
        <v>525</v>
      </c>
      <c r="KQ12" t="s">
        <v>320</v>
      </c>
      <c r="KR12">
        <v>4</v>
      </c>
      <c r="KS12">
        <v>0</v>
      </c>
      <c r="KT12">
        <v>0</v>
      </c>
      <c r="KU12">
        <v>0</v>
      </c>
      <c r="KV12">
        <v>1</v>
      </c>
      <c r="KX12">
        <v>1</v>
      </c>
      <c r="KY12">
        <v>1</v>
      </c>
      <c r="LF12" t="s">
        <v>321</v>
      </c>
      <c r="LK12">
        <v>1</v>
      </c>
      <c r="LL12" t="s">
        <v>318</v>
      </c>
      <c r="LM12" t="s">
        <v>318</v>
      </c>
      <c r="LN12">
        <v>0</v>
      </c>
      <c r="LO12">
        <v>1</v>
      </c>
    </row>
    <row r="13" spans="1:327" x14ac:dyDescent="0.2">
      <c r="A13" t="s">
        <v>346</v>
      </c>
      <c r="B13">
        <v>18</v>
      </c>
      <c r="C13">
        <v>4</v>
      </c>
      <c r="D13" t="s">
        <v>319</v>
      </c>
      <c r="E13" t="s">
        <v>315</v>
      </c>
      <c r="F13" t="s">
        <v>316</v>
      </c>
      <c r="G13">
        <v>4</v>
      </c>
      <c r="H13">
        <v>12</v>
      </c>
      <c r="I13" s="6">
        <v>4933138.3763403501</v>
      </c>
      <c r="J13">
        <v>0</v>
      </c>
      <c r="K13">
        <v>0</v>
      </c>
      <c r="L13" t="s">
        <v>320</v>
      </c>
      <c r="M13" t="s">
        <v>318</v>
      </c>
      <c r="N13" t="s">
        <v>315</v>
      </c>
      <c r="O13" t="s">
        <v>316</v>
      </c>
      <c r="P13" s="6">
        <f t="shared" si="0"/>
        <v>167555.62365964986</v>
      </c>
      <c r="Q13" s="6">
        <f t="shared" si="1"/>
        <v>5100694</v>
      </c>
      <c r="R13" s="6">
        <v>4933138.3763403501</v>
      </c>
      <c r="S13" t="s">
        <v>632</v>
      </c>
      <c r="T13" s="51">
        <v>44456.229583877313</v>
      </c>
      <c r="U13" s="6">
        <v>5100694.9102597004</v>
      </c>
      <c r="V13">
        <v>1</v>
      </c>
      <c r="W13">
        <v>1</v>
      </c>
      <c r="X13" t="s">
        <v>641</v>
      </c>
      <c r="Y13" t="s">
        <v>641</v>
      </c>
      <c r="Z13">
        <v>3628</v>
      </c>
      <c r="AA13">
        <v>1553</v>
      </c>
      <c r="AB13">
        <v>1800</v>
      </c>
      <c r="AC13">
        <v>491</v>
      </c>
      <c r="AD13">
        <v>3.1629999999999998</v>
      </c>
      <c r="AE13">
        <v>0</v>
      </c>
      <c r="AF13">
        <v>44.396704196929903</v>
      </c>
      <c r="AG13">
        <v>0</v>
      </c>
      <c r="AH13" t="s">
        <v>685</v>
      </c>
      <c r="AI13" t="s">
        <v>635</v>
      </c>
      <c r="AJ13" t="s">
        <v>636</v>
      </c>
      <c r="AN13">
        <v>0</v>
      </c>
      <c r="AO13">
        <v>1</v>
      </c>
      <c r="AP13">
        <v>0</v>
      </c>
      <c r="AQ13">
        <v>1</v>
      </c>
      <c r="AR13">
        <v>1</v>
      </c>
      <c r="AT13" t="s">
        <v>686</v>
      </c>
      <c r="AV13">
        <v>2</v>
      </c>
      <c r="AW13">
        <v>12</v>
      </c>
      <c r="BE13" s="35">
        <v>9336</v>
      </c>
      <c r="BF13" t="b">
        <v>1</v>
      </c>
      <c r="BG13">
        <v>0</v>
      </c>
      <c r="BI13" s="6">
        <v>5100694.9102597004</v>
      </c>
      <c r="BK13" s="6">
        <v>5100694.9102597004</v>
      </c>
      <c r="BL13">
        <v>0</v>
      </c>
      <c r="BM13" s="6">
        <v>0.73920915064182102</v>
      </c>
      <c r="BN13" s="6">
        <v>5114626.68068814</v>
      </c>
      <c r="BO13" s="6">
        <v>13922.9067593574</v>
      </c>
      <c r="BP13">
        <v>5.82940198786432</v>
      </c>
      <c r="BQ13">
        <v>2.2950579485376301</v>
      </c>
      <c r="BR13">
        <v>0</v>
      </c>
      <c r="BS13">
        <v>173</v>
      </c>
      <c r="BT13">
        <v>271</v>
      </c>
      <c r="BU13">
        <v>70</v>
      </c>
      <c r="BV13">
        <v>208</v>
      </c>
      <c r="BW13" s="41">
        <v>0</v>
      </c>
      <c r="BX13">
        <v>10</v>
      </c>
      <c r="BY13" s="41">
        <v>13</v>
      </c>
      <c r="BZ13">
        <v>2177</v>
      </c>
      <c r="CA13" s="41">
        <v>0</v>
      </c>
      <c r="CB13">
        <v>0</v>
      </c>
      <c r="CC13" s="41">
        <v>1</v>
      </c>
      <c r="CD13">
        <v>857</v>
      </c>
      <c r="CE13">
        <v>19</v>
      </c>
      <c r="CF13">
        <v>82482</v>
      </c>
      <c r="CG13">
        <v>2648</v>
      </c>
      <c r="CH13">
        <v>152655</v>
      </c>
      <c r="CI13" s="41">
        <v>5388</v>
      </c>
      <c r="CJ13">
        <v>11292</v>
      </c>
      <c r="CK13" s="41">
        <v>433</v>
      </c>
      <c r="CL13">
        <v>1062086</v>
      </c>
      <c r="CM13" s="41">
        <v>451</v>
      </c>
      <c r="CN13">
        <v>491</v>
      </c>
      <c r="CO13" s="41">
        <v>140</v>
      </c>
      <c r="CP13">
        <v>420296</v>
      </c>
      <c r="CQ13">
        <v>243</v>
      </c>
      <c r="CR13" s="52">
        <v>13</v>
      </c>
      <c r="CS13" s="52">
        <v>1</v>
      </c>
      <c r="CT13">
        <v>2667</v>
      </c>
      <c r="CU13" s="52">
        <v>5821</v>
      </c>
      <c r="CV13" s="52">
        <v>591</v>
      </c>
      <c r="CW13">
        <v>257</v>
      </c>
      <c r="CX13">
        <v>9079</v>
      </c>
      <c r="CY13" t="s">
        <v>687</v>
      </c>
      <c r="CZ13">
        <v>5024423.0070526004</v>
      </c>
      <c r="DA13" s="6">
        <v>2546345.0874585831</v>
      </c>
      <c r="DB13" s="6">
        <v>2554349.8228011127</v>
      </c>
      <c r="DC13">
        <v>0</v>
      </c>
      <c r="DD13">
        <v>0</v>
      </c>
      <c r="DE13" s="6">
        <v>0.27758112367663601</v>
      </c>
      <c r="DF13" s="6">
        <v>0.46162802696518501</v>
      </c>
      <c r="DG13" s="48">
        <v>0.27532433168625497</v>
      </c>
      <c r="DH13" s="48">
        <v>0.46011901821718998</v>
      </c>
      <c r="DI13" s="48">
        <v>0.73544334990344595</v>
      </c>
      <c r="DJ13" s="48">
        <v>2.2567919903809502E-3</v>
      </c>
      <c r="DK13" s="48">
        <v>1.5090087479947599E-3</v>
      </c>
      <c r="DL13" s="48">
        <v>3.7658007383757101E-3</v>
      </c>
      <c r="DM13" s="6">
        <v>2553542.1036442099</v>
      </c>
      <c r="DN13" s="6">
        <v>2561084.5770439301</v>
      </c>
      <c r="DO13" s="6">
        <v>7191.09761743946</v>
      </c>
      <c r="DP13" s="6">
        <v>6731.80914191801</v>
      </c>
      <c r="DQ13" s="48">
        <v>5716.93095087646</v>
      </c>
      <c r="DR13" s="48">
        <v>6450.0236701936501</v>
      </c>
      <c r="DS13" s="48">
        <v>12166.954621070099</v>
      </c>
      <c r="DT13" s="48">
        <v>259.16666656299998</v>
      </c>
      <c r="DU13" s="48">
        <v>254.62661225388501</v>
      </c>
      <c r="DV13" s="48">
        <v>513.79327881688596</v>
      </c>
      <c r="DW13">
        <v>865</v>
      </c>
      <c r="DX13">
        <v>0.19348268839103799</v>
      </c>
      <c r="DY13">
        <v>865.19348268839099</v>
      </c>
      <c r="DZ13">
        <v>350</v>
      </c>
      <c r="EA13">
        <v>26.9653767820773</v>
      </c>
      <c r="EB13">
        <v>376.96537678207699</v>
      </c>
      <c r="EC13">
        <v>3.5478136454424298</v>
      </c>
      <c r="ED13">
        <v>2.2815883424218799</v>
      </c>
      <c r="EE13">
        <v>3.3438622729967</v>
      </c>
      <c r="EF13">
        <v>2.24781364544243</v>
      </c>
      <c r="EG13">
        <v>1.09604862755426</v>
      </c>
      <c r="EH13">
        <v>1.3</v>
      </c>
      <c r="EI13">
        <v>1.1855397148676099</v>
      </c>
      <c r="EJ13">
        <v>2.4855397148676102</v>
      </c>
      <c r="EK13">
        <v>2.0931734183784401</v>
      </c>
      <c r="EL13">
        <v>0.201884530159191</v>
      </c>
      <c r="EM13">
        <v>1.99317341837844</v>
      </c>
      <c r="EN13">
        <v>8.1517931381187195E-2</v>
      </c>
      <c r="EO13">
        <v>2.0746913497596302</v>
      </c>
      <c r="EP13">
        <v>0.1</v>
      </c>
      <c r="EQ13">
        <v>0.120366598778004</v>
      </c>
      <c r="ER13">
        <v>0.22036659877800399</v>
      </c>
      <c r="ES13">
        <v>0</v>
      </c>
      <c r="ET13">
        <v>0</v>
      </c>
      <c r="EU13">
        <v>0.33083275088027603</v>
      </c>
      <c r="EV13">
        <v>0.120822476036673</v>
      </c>
      <c r="EW13">
        <v>0</v>
      </c>
      <c r="EX13">
        <v>0</v>
      </c>
      <c r="EY13">
        <v>0</v>
      </c>
      <c r="EZ13">
        <v>3.8001027186999998</v>
      </c>
      <c r="FA13">
        <v>0</v>
      </c>
      <c r="FB13">
        <v>0</v>
      </c>
      <c r="FC13">
        <v>0</v>
      </c>
      <c r="FD13">
        <v>4.06333329556817</v>
      </c>
      <c r="FE13">
        <v>0</v>
      </c>
      <c r="FF13">
        <v>0</v>
      </c>
      <c r="FG13">
        <v>4.4408920985006202E-16</v>
      </c>
      <c r="FH13">
        <v>0</v>
      </c>
      <c r="FI13">
        <v>0.41666659592545802</v>
      </c>
      <c r="FJ13">
        <v>0</v>
      </c>
      <c r="FK13">
        <v>0</v>
      </c>
      <c r="FL13">
        <v>0</v>
      </c>
      <c r="FM13">
        <v>0</v>
      </c>
      <c r="FN13">
        <v>1.2073634203524299E-8</v>
      </c>
      <c r="FO13">
        <v>4.3826030998728099E-10</v>
      </c>
      <c r="FP13">
        <v>4.3826030998728099E-10</v>
      </c>
      <c r="FQ13">
        <v>4.1991971705401799E-10</v>
      </c>
      <c r="FR13">
        <v>1.2073634203524299E-8</v>
      </c>
      <c r="FS13">
        <v>1.2073634203524299E-8</v>
      </c>
      <c r="FT13">
        <v>4.3761440027267804E-9</v>
      </c>
      <c r="FU13">
        <v>2.00178631014846E-4</v>
      </c>
      <c r="FV13">
        <v>2.0001174649625299E-4</v>
      </c>
      <c r="FW13">
        <v>-2.12114470354979E-9</v>
      </c>
      <c r="FX13">
        <v>1.2480179595927099E-8</v>
      </c>
      <c r="FY13">
        <v>1.46013242994769E-8</v>
      </c>
      <c r="FZ13">
        <v>-3.2244525881168899E-6</v>
      </c>
      <c r="GA13">
        <v>3.97196967198671E-8</v>
      </c>
      <c r="GB13">
        <v>3.26417228483676E-6</v>
      </c>
      <c r="GC13">
        <v>1.11022302462515E-16</v>
      </c>
      <c r="GD13">
        <v>0</v>
      </c>
      <c r="GE13">
        <v>0</v>
      </c>
      <c r="GF13">
        <v>0.33083275088027603</v>
      </c>
      <c r="GG13">
        <v>0.120822476036673</v>
      </c>
      <c r="GH13">
        <v>0</v>
      </c>
      <c r="GI13">
        <v>0</v>
      </c>
      <c r="GJ13">
        <v>0.47144867472007301</v>
      </c>
      <c r="GK13">
        <v>0.162624613083869</v>
      </c>
      <c r="GL13">
        <v>0</v>
      </c>
      <c r="GM13">
        <v>0</v>
      </c>
      <c r="GN13">
        <v>0</v>
      </c>
      <c r="GO13">
        <v>5.6382730339122098</v>
      </c>
      <c r="GP13">
        <v>0</v>
      </c>
      <c r="GQ13">
        <v>0</v>
      </c>
      <c r="GR13">
        <v>0</v>
      </c>
      <c r="GS13">
        <v>4.7678893433342804</v>
      </c>
      <c r="GT13">
        <v>0</v>
      </c>
      <c r="GU13">
        <v>0</v>
      </c>
      <c r="GV13">
        <v>0</v>
      </c>
      <c r="GW13">
        <v>8.8817841970012504E-16</v>
      </c>
      <c r="GX13">
        <v>0.41666659070567302</v>
      </c>
      <c r="GY13">
        <v>0</v>
      </c>
      <c r="GZ13">
        <v>0</v>
      </c>
      <c r="HA13">
        <v>0</v>
      </c>
      <c r="HB13">
        <v>0</v>
      </c>
      <c r="HC13">
        <v>2.0330813388369501E-7</v>
      </c>
      <c r="HD13">
        <v>2.9073277119095999E-10</v>
      </c>
      <c r="HE13">
        <v>2.9073277119095999E-10</v>
      </c>
      <c r="HF13">
        <v>1.0811970763136E-10</v>
      </c>
      <c r="HG13">
        <v>2.0330813388369501E-7</v>
      </c>
      <c r="HH13">
        <v>1.0133398386028E-8</v>
      </c>
      <c r="HI13">
        <v>2.0330813388369501E-7</v>
      </c>
      <c r="HJ13">
        <v>0.13939194607475899</v>
      </c>
      <c r="HK13">
        <v>1.9861932623965701E-4</v>
      </c>
      <c r="HL13">
        <v>-5.2471020980401701E-9</v>
      </c>
      <c r="HM13">
        <v>6.4305014425700897E-9</v>
      </c>
      <c r="HN13">
        <v>1.16776035406102E-8</v>
      </c>
      <c r="HO13">
        <v>-5.4309183064233302E-6</v>
      </c>
      <c r="HP13">
        <v>4.5254957195759902E-8</v>
      </c>
      <c r="HQ13">
        <v>5.4761732636190899E-6</v>
      </c>
      <c r="HR13">
        <v>0</v>
      </c>
      <c r="HS13">
        <v>0</v>
      </c>
      <c r="HT13">
        <v>0</v>
      </c>
      <c r="HU13">
        <v>0</v>
      </c>
      <c r="HV13">
        <v>3.8001027186999998</v>
      </c>
      <c r="HW13">
        <v>0</v>
      </c>
      <c r="HX13">
        <v>0</v>
      </c>
      <c r="HY13">
        <v>0</v>
      </c>
      <c r="HZ13">
        <v>4.06333329556817</v>
      </c>
      <c r="IA13">
        <v>0</v>
      </c>
      <c r="IB13">
        <v>0</v>
      </c>
      <c r="IC13">
        <v>4.4408920985006202E-16</v>
      </c>
      <c r="ID13">
        <v>8.8817841970012504E-16</v>
      </c>
      <c r="IE13">
        <v>0.41666659592545802</v>
      </c>
      <c r="IF13">
        <v>0</v>
      </c>
      <c r="IG13">
        <v>0</v>
      </c>
      <c r="IH13">
        <v>0</v>
      </c>
      <c r="II13">
        <v>0</v>
      </c>
      <c r="IJ13">
        <v>2.0330813388369501E-7</v>
      </c>
      <c r="IK13">
        <v>4.3826030998728099E-10</v>
      </c>
      <c r="IL13">
        <v>4.3826030998728099E-10</v>
      </c>
      <c r="IM13">
        <v>4.1991971705401799E-10</v>
      </c>
      <c r="IN13">
        <v>2.0330813388369501E-7</v>
      </c>
      <c r="IO13">
        <v>1.2073634203524299E-8</v>
      </c>
      <c r="IP13">
        <v>2.0330813388369501E-7</v>
      </c>
      <c r="IQ13">
        <v>0.13939194607475899</v>
      </c>
      <c r="IR13">
        <v>2.0001174649625299E-4</v>
      </c>
      <c r="IS13">
        <v>3044</v>
      </c>
      <c r="IT13">
        <v>2312</v>
      </c>
      <c r="IU13">
        <v>491</v>
      </c>
      <c r="IV13">
        <v>439</v>
      </c>
      <c r="IW13">
        <v>52</v>
      </c>
      <c r="IX13">
        <v>439</v>
      </c>
      <c r="IY13">
        <v>0</v>
      </c>
      <c r="IZ13">
        <v>121</v>
      </c>
      <c r="JA13">
        <v>479</v>
      </c>
      <c r="JB13">
        <v>2187</v>
      </c>
      <c r="JC13">
        <v>1435</v>
      </c>
      <c r="JD13">
        <v>322</v>
      </c>
      <c r="JE13">
        <v>201</v>
      </c>
      <c r="JF13">
        <v>857</v>
      </c>
      <c r="JG13">
        <v>84</v>
      </c>
      <c r="JH13">
        <v>0</v>
      </c>
      <c r="JI13">
        <v>0</v>
      </c>
      <c r="JJ13">
        <v>773</v>
      </c>
      <c r="JK13">
        <v>7.6746247502867905E-5</v>
      </c>
      <c r="JL13">
        <v>1.2223973641756199E-5</v>
      </c>
      <c r="JM13">
        <v>4.8484237062496002E-5</v>
      </c>
      <c r="JN13">
        <v>7.6746247502867905E-5</v>
      </c>
      <c r="JO13">
        <v>1.2223973641756199E-5</v>
      </c>
      <c r="JP13">
        <v>1.1517853142573001E-5</v>
      </c>
      <c r="JQ13">
        <v>0</v>
      </c>
      <c r="JR13">
        <v>0</v>
      </c>
      <c r="JS13">
        <v>0</v>
      </c>
      <c r="JT13">
        <v>0</v>
      </c>
      <c r="JU13">
        <v>0</v>
      </c>
      <c r="JV13">
        <v>0</v>
      </c>
      <c r="JW13">
        <v>3.3556010769881899E-3</v>
      </c>
      <c r="JX13">
        <v>3.35549350495649E-3</v>
      </c>
      <c r="JY13">
        <v>4.2575683526428803E-4</v>
      </c>
      <c r="JZ13">
        <v>4.2441092973884799E-4</v>
      </c>
      <c r="KA13">
        <v>-7.3682468015899597E-9</v>
      </c>
      <c r="KB13">
        <v>1.8910681038497201E-8</v>
      </c>
      <c r="KC13">
        <v>2.6278927840087201E-8</v>
      </c>
      <c r="KD13">
        <v>-8.6553708945402197E-6</v>
      </c>
      <c r="KE13">
        <v>8.4974653915627002E-8</v>
      </c>
      <c r="KF13">
        <v>8.7403455484558507E-6</v>
      </c>
      <c r="KG13">
        <v>1.11022302462515E-16</v>
      </c>
      <c r="KH13">
        <v>2551192.6061004498</v>
      </c>
      <c r="KI13">
        <v>5097537.6935590403</v>
      </c>
      <c r="KJ13">
        <v>0</v>
      </c>
      <c r="KK13">
        <v>0</v>
      </c>
      <c r="KL13">
        <v>0</v>
      </c>
      <c r="KM13" t="s">
        <v>688</v>
      </c>
      <c r="KO13" t="s">
        <v>689</v>
      </c>
      <c r="KP13" t="s">
        <v>319</v>
      </c>
      <c r="KQ13" t="s">
        <v>320</v>
      </c>
      <c r="KR13">
        <v>4</v>
      </c>
      <c r="KS13">
        <v>-1</v>
      </c>
      <c r="KT13">
        <v>0</v>
      </c>
      <c r="KU13">
        <v>1</v>
      </c>
      <c r="KV13">
        <v>1</v>
      </c>
      <c r="KX13">
        <v>1</v>
      </c>
      <c r="KY13">
        <v>2</v>
      </c>
      <c r="LF13" t="s">
        <v>321</v>
      </c>
      <c r="LK13">
        <v>1</v>
      </c>
      <c r="LL13" t="s">
        <v>318</v>
      </c>
      <c r="LM13" t="s">
        <v>318</v>
      </c>
      <c r="LN13">
        <v>0</v>
      </c>
      <c r="LO13">
        <v>1</v>
      </c>
    </row>
    <row r="14" spans="1:327" x14ac:dyDescent="0.2">
      <c r="A14" t="s">
        <v>346</v>
      </c>
      <c r="B14">
        <v>21</v>
      </c>
      <c r="C14">
        <v>1</v>
      </c>
      <c r="D14" t="s">
        <v>319</v>
      </c>
      <c r="E14" t="s">
        <v>315</v>
      </c>
      <c r="F14" t="s">
        <v>316</v>
      </c>
      <c r="G14">
        <v>4</v>
      </c>
      <c r="H14">
        <v>10</v>
      </c>
      <c r="I14" s="6">
        <v>4517097.92522485</v>
      </c>
      <c r="J14">
        <v>0</v>
      </c>
      <c r="K14">
        <v>0</v>
      </c>
      <c r="L14" t="s">
        <v>320</v>
      </c>
      <c r="M14" t="s">
        <v>318</v>
      </c>
      <c r="N14" t="s">
        <v>315</v>
      </c>
      <c r="O14" t="s">
        <v>316</v>
      </c>
      <c r="P14" s="6">
        <f t="shared" si="0"/>
        <v>202082.07477515005</v>
      </c>
      <c r="Q14" s="6">
        <f t="shared" si="1"/>
        <v>4719180</v>
      </c>
      <c r="R14" s="6">
        <v>4517097.92522485</v>
      </c>
      <c r="S14" t="s">
        <v>632</v>
      </c>
      <c r="T14" s="51">
        <v>44461.963785162035</v>
      </c>
      <c r="U14" s="6">
        <v>4719180.25595468</v>
      </c>
      <c r="V14">
        <v>1</v>
      </c>
      <c r="W14">
        <v>1</v>
      </c>
      <c r="X14" t="s">
        <v>641</v>
      </c>
      <c r="Y14" t="s">
        <v>641</v>
      </c>
      <c r="Z14">
        <v>326</v>
      </c>
      <c r="AA14">
        <v>710</v>
      </c>
      <c r="AB14">
        <v>1800</v>
      </c>
      <c r="AC14">
        <v>492</v>
      </c>
      <c r="AD14">
        <v>1.4430000000000001</v>
      </c>
      <c r="AE14">
        <v>0</v>
      </c>
      <c r="AF14">
        <v>94.051643371582003</v>
      </c>
      <c r="AG14">
        <v>0</v>
      </c>
      <c r="AH14" t="s">
        <v>690</v>
      </c>
      <c r="AI14" t="s">
        <v>635</v>
      </c>
      <c r="AJ14" t="s">
        <v>636</v>
      </c>
      <c r="AN14">
        <v>0</v>
      </c>
      <c r="AO14">
        <v>1</v>
      </c>
      <c r="AP14">
        <v>0</v>
      </c>
      <c r="AQ14">
        <v>1</v>
      </c>
      <c r="AR14">
        <v>1</v>
      </c>
      <c r="AT14" t="s">
        <v>691</v>
      </c>
      <c r="AV14">
        <v>2</v>
      </c>
      <c r="AW14">
        <v>10</v>
      </c>
      <c r="BE14" s="35">
        <v>3183</v>
      </c>
      <c r="BF14" t="b">
        <v>1</v>
      </c>
      <c r="BG14">
        <v>0</v>
      </c>
      <c r="BI14" s="6">
        <v>4719180.25595468</v>
      </c>
      <c r="BK14" s="6">
        <v>4719180.25595468</v>
      </c>
      <c r="BL14">
        <v>0</v>
      </c>
      <c r="BM14" s="6">
        <v>1.1144620986876199</v>
      </c>
      <c r="BN14" s="6">
        <v>4731125.0802321397</v>
      </c>
      <c r="BO14" s="6">
        <v>11939.489732899099</v>
      </c>
      <c r="BP14" s="1">
        <v>3.0665429917626899</v>
      </c>
      <c r="BQ14">
        <v>1.1535394750424199</v>
      </c>
      <c r="BR14">
        <v>0</v>
      </c>
      <c r="BS14">
        <v>169</v>
      </c>
      <c r="BT14">
        <v>270</v>
      </c>
      <c r="BU14">
        <v>70</v>
      </c>
      <c r="BV14">
        <v>209</v>
      </c>
      <c r="BW14" s="41">
        <v>0</v>
      </c>
      <c r="BX14">
        <v>0</v>
      </c>
      <c r="BY14" s="41">
        <v>0</v>
      </c>
      <c r="BZ14">
        <v>0</v>
      </c>
      <c r="CA14" s="41">
        <v>0</v>
      </c>
      <c r="CB14">
        <v>0</v>
      </c>
      <c r="CC14" s="41">
        <v>0</v>
      </c>
      <c r="CD14">
        <v>0</v>
      </c>
      <c r="CE14">
        <v>992</v>
      </c>
      <c r="CF14">
        <v>84125</v>
      </c>
      <c r="CG14">
        <v>1952</v>
      </c>
      <c r="CH14">
        <v>151490</v>
      </c>
      <c r="CI14" s="41">
        <v>0</v>
      </c>
      <c r="CJ14">
        <v>0</v>
      </c>
      <c r="CK14" s="41">
        <v>0</v>
      </c>
      <c r="CL14">
        <v>0</v>
      </c>
      <c r="CM14" s="41">
        <v>0</v>
      </c>
      <c r="CN14">
        <v>0</v>
      </c>
      <c r="CO14" s="41">
        <v>0</v>
      </c>
      <c r="CP14">
        <v>0</v>
      </c>
      <c r="CQ14">
        <v>239</v>
      </c>
      <c r="CR14" s="52">
        <v>0</v>
      </c>
      <c r="CS14" s="52">
        <v>0</v>
      </c>
      <c r="CT14">
        <v>2944</v>
      </c>
      <c r="CU14" s="52">
        <v>0</v>
      </c>
      <c r="CV14" s="52">
        <v>0</v>
      </c>
      <c r="CW14">
        <v>239</v>
      </c>
      <c r="CX14">
        <v>2944</v>
      </c>
      <c r="CY14" t="s">
        <v>692</v>
      </c>
      <c r="CZ14">
        <v>4719179.5434742402</v>
      </c>
      <c r="DA14" s="6">
        <v>2355765.0506840721</v>
      </c>
      <c r="DB14" s="6">
        <v>2363415.2052706038</v>
      </c>
      <c r="DC14">
        <v>0</v>
      </c>
      <c r="DD14">
        <v>0</v>
      </c>
      <c r="DE14" s="6">
        <v>0.50637423307269303</v>
      </c>
      <c r="DF14" s="6">
        <v>0.608087865614933</v>
      </c>
      <c r="DG14" s="48">
        <v>0.254856683761571</v>
      </c>
      <c r="DH14" s="48">
        <v>0.50010525405255901</v>
      </c>
      <c r="DI14" s="48">
        <v>0.75496193781413101</v>
      </c>
      <c r="DJ14" s="48">
        <v>0.25151754931112102</v>
      </c>
      <c r="DK14" s="48">
        <v>0.107982611562374</v>
      </c>
      <c r="DL14" s="48">
        <v>0.35950016087349501</v>
      </c>
      <c r="DM14" s="6">
        <v>2361969.0637084399</v>
      </c>
      <c r="DN14" s="6">
        <v>2369156.0165237002</v>
      </c>
      <c r="DO14" s="6">
        <v>6199.5447643379403</v>
      </c>
      <c r="DP14" s="6">
        <v>5739.9449685611498</v>
      </c>
      <c r="DQ14" s="48">
        <v>4747.8780977739398</v>
      </c>
      <c r="DR14" s="48">
        <v>5455.0635323487704</v>
      </c>
      <c r="DS14" s="48">
        <v>10202.941630122699</v>
      </c>
      <c r="DT14" s="48">
        <v>256.66666656400002</v>
      </c>
      <c r="DU14" s="48">
        <v>254.96273702538599</v>
      </c>
      <c r="DV14" s="48">
        <v>511.62940358938602</v>
      </c>
      <c r="DW14">
        <v>845</v>
      </c>
      <c r="DX14">
        <v>10.081300813008101</v>
      </c>
      <c r="DY14">
        <v>855.08130081300806</v>
      </c>
      <c r="DZ14">
        <v>350</v>
      </c>
      <c r="EA14">
        <v>19.837398373983699</v>
      </c>
      <c r="EB14">
        <v>369.83739837398298</v>
      </c>
      <c r="EC14">
        <v>2.8889931269562901</v>
      </c>
      <c r="ED14" s="1">
        <v>0.177549864806405</v>
      </c>
      <c r="EE14" s="1">
        <v>3.0665429917626899</v>
      </c>
      <c r="EF14">
        <v>2.8889931269562901</v>
      </c>
      <c r="EG14" s="1">
        <v>0.177549864806405</v>
      </c>
      <c r="EH14">
        <v>0</v>
      </c>
      <c r="EI14">
        <v>0</v>
      </c>
      <c r="EJ14">
        <v>0</v>
      </c>
      <c r="EK14">
        <v>1.07289267015148</v>
      </c>
      <c r="EL14">
        <v>8.0646804890936299E-2</v>
      </c>
      <c r="EM14">
        <v>1.07289267015148</v>
      </c>
      <c r="EN14">
        <v>8.0646804890936299E-2</v>
      </c>
      <c r="EO14">
        <v>1.1535394750424199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0.387529821548947</v>
      </c>
      <c r="EV14">
        <v>0.19999755825245</v>
      </c>
      <c r="EW14">
        <v>0</v>
      </c>
      <c r="EX14">
        <v>0</v>
      </c>
      <c r="EY14">
        <v>0</v>
      </c>
      <c r="EZ14">
        <v>6.6062867886697996</v>
      </c>
      <c r="FA14" s="1">
        <v>0</v>
      </c>
      <c r="FB14" s="1">
        <v>0</v>
      </c>
      <c r="FC14">
        <v>0</v>
      </c>
      <c r="FD14">
        <v>5.4411800447999896</v>
      </c>
      <c r="FE14">
        <v>0</v>
      </c>
      <c r="FF14" s="1">
        <v>2.168404344971E-19</v>
      </c>
      <c r="FG14">
        <v>0</v>
      </c>
      <c r="FH14">
        <v>0</v>
      </c>
      <c r="FI14">
        <v>0.416666708855913</v>
      </c>
      <c r="FJ14">
        <v>0</v>
      </c>
      <c r="FK14">
        <v>4.2355914331437803E-8</v>
      </c>
      <c r="FL14" s="1">
        <v>0</v>
      </c>
      <c r="FM14">
        <v>0</v>
      </c>
      <c r="FN14" s="1">
        <v>1.48629837037894E-6</v>
      </c>
      <c r="FO14" s="1">
        <v>1.48629837037894E-6</v>
      </c>
      <c r="FP14" s="1">
        <v>1.48629837037894E-6</v>
      </c>
      <c r="FQ14" s="1">
        <v>1.3921221532348001E-6</v>
      </c>
      <c r="FR14" s="1">
        <v>3.5782831378505797E-8</v>
      </c>
      <c r="FS14" s="1">
        <v>3.5782831378505797E-8</v>
      </c>
      <c r="FT14" s="1">
        <v>2.85277958061991E-8</v>
      </c>
      <c r="FU14">
        <v>2.00109539480131E-4</v>
      </c>
      <c r="FV14">
        <v>2.00208907296883E-4</v>
      </c>
      <c r="FW14" s="1">
        <v>4.9400187314902904E-9</v>
      </c>
      <c r="FX14" s="1">
        <v>1.51157530583611E-6</v>
      </c>
      <c r="FY14" s="1">
        <v>1.5066352871046199E-6</v>
      </c>
      <c r="FZ14">
        <v>-2.9211086566363902E-6</v>
      </c>
      <c r="GA14">
        <v>6.8585774862887594E-8</v>
      </c>
      <c r="GB14" s="1">
        <v>2.9896944314992799E-6</v>
      </c>
      <c r="GC14">
        <v>1.11022302462515E-16</v>
      </c>
      <c r="GD14">
        <v>0</v>
      </c>
      <c r="GE14">
        <v>0</v>
      </c>
      <c r="GF14">
        <v>0.387529821548947</v>
      </c>
      <c r="GG14">
        <v>0.19999755825245</v>
      </c>
      <c r="GH14">
        <v>0</v>
      </c>
      <c r="GI14">
        <v>0</v>
      </c>
      <c r="GJ14">
        <v>0.68092902734953897</v>
      </c>
      <c r="GK14">
        <v>0.114950720791847</v>
      </c>
      <c r="GL14">
        <v>0</v>
      </c>
      <c r="GM14">
        <v>0</v>
      </c>
      <c r="GN14">
        <v>0</v>
      </c>
      <c r="GO14">
        <v>5.7055016075844298</v>
      </c>
      <c r="GP14" s="1">
        <v>0</v>
      </c>
      <c r="GQ14" s="1">
        <v>0</v>
      </c>
      <c r="GR14">
        <v>0</v>
      </c>
      <c r="GS14">
        <v>4.4493740244058602</v>
      </c>
      <c r="GT14">
        <v>0</v>
      </c>
      <c r="GU14" s="1">
        <v>2.168404344971E-19</v>
      </c>
      <c r="GV14">
        <v>0</v>
      </c>
      <c r="GW14">
        <v>0</v>
      </c>
      <c r="GX14">
        <v>0.41666642239258</v>
      </c>
      <c r="GY14">
        <v>0</v>
      </c>
      <c r="GZ14">
        <v>0</v>
      </c>
      <c r="HA14" s="1">
        <v>0</v>
      </c>
      <c r="HB14">
        <v>0</v>
      </c>
      <c r="HC14">
        <v>1.0493938588096401E-6</v>
      </c>
      <c r="HD14">
        <v>1.0493938588096401E-6</v>
      </c>
      <c r="HE14">
        <v>1.0493938588096401E-6</v>
      </c>
      <c r="HF14">
        <v>9.8279988373917096E-7</v>
      </c>
      <c r="HG14">
        <v>2.1113419634843901E-7</v>
      </c>
      <c r="HH14" s="1">
        <v>2.26491285726382E-8</v>
      </c>
      <c r="HI14">
        <v>2.1113419634843901E-7</v>
      </c>
      <c r="HJ14">
        <v>2.00007544028268E-4</v>
      </c>
      <c r="HK14">
        <v>1.98079854480448E-4</v>
      </c>
      <c r="HL14" s="1">
        <v>-2.0363277726776398E-9</v>
      </c>
      <c r="HM14">
        <v>6.4687750574706298E-7</v>
      </c>
      <c r="HN14">
        <v>6.4891383351974104E-7</v>
      </c>
      <c r="HO14">
        <v>-5.8848411054913802E-6</v>
      </c>
      <c r="HP14" s="1">
        <v>5.8210972769916998E-8</v>
      </c>
      <c r="HQ14">
        <v>5.9430520782613003E-6</v>
      </c>
      <c r="HR14">
        <v>0</v>
      </c>
      <c r="HS14">
        <v>0</v>
      </c>
      <c r="HT14">
        <v>0</v>
      </c>
      <c r="HU14">
        <v>0</v>
      </c>
      <c r="HV14">
        <v>6.6062867886697996</v>
      </c>
      <c r="HW14" s="1">
        <v>0</v>
      </c>
      <c r="HX14" s="1">
        <v>0</v>
      </c>
      <c r="HY14">
        <v>0</v>
      </c>
      <c r="HZ14">
        <v>5.4411800447999896</v>
      </c>
      <c r="IA14">
        <v>0</v>
      </c>
      <c r="IB14" s="1">
        <v>2.168404344971E-19</v>
      </c>
      <c r="IC14">
        <v>0</v>
      </c>
      <c r="ID14">
        <v>0</v>
      </c>
      <c r="IE14">
        <v>0.416666708855913</v>
      </c>
      <c r="IF14">
        <v>0</v>
      </c>
      <c r="IG14">
        <v>4.2355914331437803E-8</v>
      </c>
      <c r="IH14" s="1">
        <v>0</v>
      </c>
      <c r="II14">
        <v>0</v>
      </c>
      <c r="IJ14">
        <v>1.48629837037894E-6</v>
      </c>
      <c r="IK14">
        <v>1.48629837037894E-6</v>
      </c>
      <c r="IL14">
        <v>1.48629837037894E-6</v>
      </c>
      <c r="IM14">
        <v>1.3921221532348001E-6</v>
      </c>
      <c r="IN14">
        <v>2.1113419634843901E-7</v>
      </c>
      <c r="IO14" s="1">
        <v>3.5782831378505797E-8</v>
      </c>
      <c r="IP14">
        <v>2.1113419634843901E-7</v>
      </c>
      <c r="IQ14">
        <v>2.00109539480131E-4</v>
      </c>
      <c r="IR14">
        <v>2.00208907296883E-4</v>
      </c>
      <c r="IS14">
        <v>3045</v>
      </c>
      <c r="IT14">
        <v>2312</v>
      </c>
      <c r="IU14">
        <v>492</v>
      </c>
      <c r="IV14">
        <v>439</v>
      </c>
      <c r="IW14">
        <v>53</v>
      </c>
      <c r="IX14">
        <v>439</v>
      </c>
      <c r="IY14">
        <v>0</v>
      </c>
      <c r="IZ14">
        <v>121</v>
      </c>
      <c r="JA14">
        <v>479</v>
      </c>
      <c r="JB14">
        <v>2188</v>
      </c>
      <c r="JC14">
        <v>1435</v>
      </c>
      <c r="JD14">
        <v>322</v>
      </c>
      <c r="JE14">
        <v>201</v>
      </c>
      <c r="JF14">
        <v>857</v>
      </c>
      <c r="JG14">
        <v>84</v>
      </c>
      <c r="JH14">
        <v>0</v>
      </c>
      <c r="JI14">
        <v>0</v>
      </c>
      <c r="JJ14">
        <v>773</v>
      </c>
      <c r="JK14">
        <v>9.1053675708607703E-5</v>
      </c>
      <c r="JL14">
        <v>1.0386237316681301E-5</v>
      </c>
      <c r="JM14">
        <v>9.1053675708607703E-5</v>
      </c>
      <c r="JN14">
        <v>6.8166174025385801E-5</v>
      </c>
      <c r="JO14">
        <v>9.1513729252312697E-6</v>
      </c>
      <c r="JP14">
        <v>1.0386237316681301E-5</v>
      </c>
      <c r="JQ14">
        <v>0</v>
      </c>
      <c r="JR14">
        <v>0</v>
      </c>
      <c r="JS14">
        <v>0</v>
      </c>
      <c r="JT14">
        <v>0</v>
      </c>
      <c r="JU14">
        <v>0</v>
      </c>
      <c r="JV14">
        <v>0</v>
      </c>
      <c r="JW14">
        <v>3.5301029982059699E-3</v>
      </c>
      <c r="JX14">
        <v>3.5299418143395298E-3</v>
      </c>
      <c r="JY14">
        <v>4.1499128549649599E-4</v>
      </c>
      <c r="JZ14">
        <v>4.1358375235491998E-4</v>
      </c>
      <c r="KA14" s="1">
        <v>2.9036909588125401E-9</v>
      </c>
      <c r="KB14">
        <v>2.1584528115831798E-6</v>
      </c>
      <c r="KC14">
        <v>2.1555491206243601E-6</v>
      </c>
      <c r="KD14">
        <v>-8.8059497621277797E-6</v>
      </c>
      <c r="KE14">
        <v>1.26796747632804E-7</v>
      </c>
      <c r="KF14">
        <v>8.9327465097605798E-6</v>
      </c>
      <c r="KG14">
        <v>1.11022302462515E-16</v>
      </c>
      <c r="KH14">
        <v>2360609.6306143501</v>
      </c>
      <c r="KI14">
        <v>4716374.6812984301</v>
      </c>
      <c r="KJ14">
        <v>0</v>
      </c>
      <c r="KK14">
        <v>0</v>
      </c>
      <c r="KL14">
        <v>0</v>
      </c>
      <c r="KM14" t="s">
        <v>693</v>
      </c>
      <c r="KO14" t="s">
        <v>694</v>
      </c>
      <c r="KP14" t="s">
        <v>319</v>
      </c>
      <c r="KQ14" t="s">
        <v>320</v>
      </c>
      <c r="KR14">
        <v>4</v>
      </c>
      <c r="KS14">
        <v>-1</v>
      </c>
      <c r="KT14">
        <v>0</v>
      </c>
      <c r="KU14">
        <v>1</v>
      </c>
      <c r="KV14">
        <v>1</v>
      </c>
      <c r="KX14">
        <v>1</v>
      </c>
      <c r="KY14">
        <v>2</v>
      </c>
      <c r="LF14" t="s">
        <v>321</v>
      </c>
      <c r="LK14">
        <v>1</v>
      </c>
      <c r="LL14" t="s">
        <v>318</v>
      </c>
      <c r="LM14" t="s">
        <v>318</v>
      </c>
      <c r="LN14">
        <v>0</v>
      </c>
      <c r="LO14">
        <v>1</v>
      </c>
    </row>
    <row r="15" spans="1:327" x14ac:dyDescent="0.2">
      <c r="A15" t="s">
        <v>346</v>
      </c>
      <c r="B15">
        <v>40</v>
      </c>
      <c r="C15">
        <v>4</v>
      </c>
      <c r="D15" t="s">
        <v>525</v>
      </c>
      <c r="E15" t="s">
        <v>462</v>
      </c>
      <c r="F15" t="s">
        <v>529</v>
      </c>
      <c r="G15">
        <v>4</v>
      </c>
      <c r="H15">
        <v>11</v>
      </c>
      <c r="I15" s="6">
        <v>7308062.5616325801</v>
      </c>
      <c r="J15">
        <v>0</v>
      </c>
      <c r="K15">
        <v>0</v>
      </c>
      <c r="L15" t="s">
        <v>320</v>
      </c>
      <c r="M15" t="s">
        <v>318</v>
      </c>
      <c r="N15" t="s">
        <v>462</v>
      </c>
      <c r="O15" t="s">
        <v>529</v>
      </c>
      <c r="P15" s="6">
        <f t="shared" si="0"/>
        <v>236095.43836741988</v>
      </c>
      <c r="Q15" s="6">
        <f t="shared" si="1"/>
        <v>7544158</v>
      </c>
      <c r="R15" s="6">
        <v>7308062.5616325801</v>
      </c>
      <c r="S15" t="s">
        <v>632</v>
      </c>
      <c r="T15" s="51">
        <v>44431.077966365738</v>
      </c>
      <c r="U15" s="6">
        <v>7544158.8248155396</v>
      </c>
      <c r="V15">
        <v>1</v>
      </c>
      <c r="W15">
        <v>1</v>
      </c>
      <c r="X15" t="s">
        <v>530</v>
      </c>
      <c r="Y15" t="s">
        <v>530</v>
      </c>
      <c r="Z15">
        <v>77</v>
      </c>
      <c r="AA15">
        <v>412</v>
      </c>
      <c r="AB15">
        <v>1800</v>
      </c>
      <c r="AC15">
        <v>509</v>
      </c>
      <c r="AD15">
        <v>0.80900000000000005</v>
      </c>
      <c r="AE15">
        <v>0</v>
      </c>
      <c r="AF15">
        <v>75.395150899887</v>
      </c>
      <c r="AG15">
        <v>0</v>
      </c>
      <c r="AH15" t="s">
        <v>695</v>
      </c>
      <c r="AI15" t="s">
        <v>636</v>
      </c>
      <c r="AJ15" t="s">
        <v>636</v>
      </c>
      <c r="AM15">
        <v>0</v>
      </c>
      <c r="AN15">
        <v>0</v>
      </c>
      <c r="AO15">
        <v>0</v>
      </c>
      <c r="AP15">
        <v>0</v>
      </c>
      <c r="AQ15">
        <v>1</v>
      </c>
      <c r="AR15">
        <v>1</v>
      </c>
      <c r="AV15">
        <v>1</v>
      </c>
      <c r="AW15">
        <v>11</v>
      </c>
      <c r="BE15" s="35">
        <v>2770</v>
      </c>
      <c r="BF15" t="b">
        <v>1</v>
      </c>
      <c r="BG15">
        <v>0</v>
      </c>
      <c r="BI15" s="6">
        <v>7544158.8248155396</v>
      </c>
      <c r="BK15" s="6">
        <v>7544158.8248155396</v>
      </c>
      <c r="BL15">
        <v>0</v>
      </c>
      <c r="BM15" s="6">
        <v>5.19499584871404</v>
      </c>
      <c r="BN15" s="6">
        <v>7566302.5159007804</v>
      </c>
      <c r="BO15" s="6">
        <v>22138.4864320454</v>
      </c>
      <c r="BP15">
        <v>5.2475111858492603E-3</v>
      </c>
      <c r="BQ15">
        <v>4.4098491354159497E-3</v>
      </c>
      <c r="BR15">
        <v>0</v>
      </c>
      <c r="BS15">
        <v>152</v>
      </c>
      <c r="BT15">
        <v>236</v>
      </c>
      <c r="BU15">
        <v>65</v>
      </c>
      <c r="BV15">
        <v>243</v>
      </c>
      <c r="BW15" s="41">
        <v>0</v>
      </c>
      <c r="BX15">
        <v>18</v>
      </c>
      <c r="BY15" s="41">
        <v>0</v>
      </c>
      <c r="BZ15">
        <v>2175</v>
      </c>
      <c r="CA15" s="41">
        <v>0</v>
      </c>
      <c r="CB15">
        <v>0</v>
      </c>
      <c r="CC15" s="41">
        <v>0</v>
      </c>
      <c r="CD15">
        <v>857</v>
      </c>
      <c r="CE15">
        <v>1016</v>
      </c>
      <c r="CF15">
        <v>75840</v>
      </c>
      <c r="CG15">
        <v>1537</v>
      </c>
      <c r="CH15">
        <v>167901</v>
      </c>
      <c r="CI15" s="41">
        <v>0</v>
      </c>
      <c r="CJ15">
        <v>9162</v>
      </c>
      <c r="CK15" s="41">
        <v>0</v>
      </c>
      <c r="CL15">
        <v>1106636</v>
      </c>
      <c r="CM15" s="41">
        <v>0</v>
      </c>
      <c r="CN15">
        <v>0</v>
      </c>
      <c r="CO15" s="41">
        <v>0</v>
      </c>
      <c r="CP15">
        <v>436213</v>
      </c>
      <c r="CQ15">
        <v>217</v>
      </c>
      <c r="CR15" s="52">
        <v>0</v>
      </c>
      <c r="CS15" s="52">
        <v>0</v>
      </c>
      <c r="CT15">
        <v>2553</v>
      </c>
      <c r="CU15" s="52">
        <v>0</v>
      </c>
      <c r="CV15" s="52">
        <v>0</v>
      </c>
      <c r="CW15">
        <v>217</v>
      </c>
      <c r="CX15">
        <v>2553</v>
      </c>
      <c r="CY15" t="s">
        <v>696</v>
      </c>
      <c r="DA15" s="6">
        <v>3766711.8423998742</v>
      </c>
      <c r="DB15" s="6">
        <v>3777446.9824156519</v>
      </c>
      <c r="DC15">
        <v>0</v>
      </c>
      <c r="DD15">
        <v>0</v>
      </c>
      <c r="DE15" s="6">
        <v>2.3270541518667098</v>
      </c>
      <c r="DF15" s="6">
        <v>2.8679416968473301</v>
      </c>
      <c r="DG15" s="48">
        <v>1.21487094709402</v>
      </c>
      <c r="DH15" s="48">
        <v>1.18485033500623</v>
      </c>
      <c r="DI15" s="48">
        <v>2.39972128210026</v>
      </c>
      <c r="DJ15" s="48">
        <v>1.1121832047726901</v>
      </c>
      <c r="DK15" s="48">
        <v>1.6830913618410901</v>
      </c>
      <c r="DL15" s="48">
        <v>2.7952745666137799</v>
      </c>
      <c r="DM15" s="6">
        <v>3778424.1728225001</v>
      </c>
      <c r="DN15" s="6">
        <v>3787878.3430782799</v>
      </c>
      <c r="DO15" s="6">
        <v>11709.998190169399</v>
      </c>
      <c r="DP15" s="6">
        <v>10428.488241875901</v>
      </c>
      <c r="DQ15" s="48">
        <v>10349.998190279401</v>
      </c>
      <c r="DR15" s="48">
        <v>10129.3756028238</v>
      </c>
      <c r="DS15" s="48">
        <v>20479.373793103201</v>
      </c>
      <c r="DT15" s="48">
        <v>274.99999989000003</v>
      </c>
      <c r="DU15" s="48">
        <v>274.03405359045098</v>
      </c>
      <c r="DV15" s="48">
        <v>549.03405348045101</v>
      </c>
      <c r="DW15">
        <v>760</v>
      </c>
      <c r="DX15">
        <v>9.9803536345776003</v>
      </c>
      <c r="DY15">
        <v>769.980353634577</v>
      </c>
      <c r="DZ15">
        <v>325</v>
      </c>
      <c r="EA15">
        <v>15.098231827111899</v>
      </c>
      <c r="EB15">
        <v>340.09823182711199</v>
      </c>
      <c r="EC15">
        <v>1.7560967313097499E-3</v>
      </c>
      <c r="ED15">
        <v>3.4914144545395102E-3</v>
      </c>
      <c r="EE15">
        <v>5.2475111858492603E-3</v>
      </c>
      <c r="EF15">
        <v>1.7560967313097499E-3</v>
      </c>
      <c r="EG15">
        <v>3.4914144545395102E-3</v>
      </c>
      <c r="EH15">
        <v>0</v>
      </c>
      <c r="EI15">
        <v>0</v>
      </c>
      <c r="EJ15">
        <v>0</v>
      </c>
      <c r="EK15">
        <v>3.4222083021288601E-3</v>
      </c>
      <c r="EL15">
        <v>9.8764083328709506E-4</v>
      </c>
      <c r="EM15">
        <v>3.4222083021288601E-3</v>
      </c>
      <c r="EN15">
        <v>9.8764083328709506E-4</v>
      </c>
      <c r="EO15">
        <v>4.4098491354159497E-3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0.541843908244797</v>
      </c>
      <c r="EV15">
        <v>0.200089892670127</v>
      </c>
      <c r="EW15">
        <v>8.9951813647015601E-5</v>
      </c>
      <c r="EX15">
        <v>0</v>
      </c>
      <c r="EY15">
        <v>0</v>
      </c>
      <c r="EZ15">
        <v>5.5264604122462</v>
      </c>
      <c r="FA15">
        <v>8.7997318035048998E-5</v>
      </c>
      <c r="FB15">
        <v>8.7963489790235996E-5</v>
      </c>
      <c r="FC15">
        <v>0</v>
      </c>
      <c r="FD15">
        <v>7.8717300175665903</v>
      </c>
      <c r="FE15">
        <v>0</v>
      </c>
      <c r="FF15">
        <v>8.9988222811718694E-5</v>
      </c>
      <c r="FG15">
        <v>8.9981725718946097E-5</v>
      </c>
      <c r="FH15" s="1">
        <v>8.9886563315655298E-5</v>
      </c>
      <c r="FI15">
        <v>0.416756543737833</v>
      </c>
      <c r="FJ15">
        <v>0</v>
      </c>
      <c r="FK15">
        <v>8.9877237833047005E-5</v>
      </c>
      <c r="FL15" s="1">
        <v>8.8165140187612597E-5</v>
      </c>
      <c r="FM15">
        <v>0</v>
      </c>
      <c r="FN15" s="1">
        <v>3.8555308482235403E-6</v>
      </c>
      <c r="FO15" s="1">
        <v>1.34876099455727E-6</v>
      </c>
      <c r="FP15" s="1">
        <v>2.42977691300438E-8</v>
      </c>
      <c r="FQ15" s="1">
        <v>1.34876099455727E-6</v>
      </c>
      <c r="FR15" s="1">
        <v>3.8555308482235403E-6</v>
      </c>
      <c r="FS15" s="1">
        <v>5.3316922032919902E-7</v>
      </c>
      <c r="FT15" s="1">
        <v>3.8555308482235403E-6</v>
      </c>
      <c r="FU15">
        <v>9.0371087768659198E-7</v>
      </c>
      <c r="FV15">
        <v>8.2091311703891205E-7</v>
      </c>
      <c r="FW15" s="1">
        <v>-1.26717519556808E-5</v>
      </c>
      <c r="FX15" s="1">
        <v>3.3722325346497899E-7</v>
      </c>
      <c r="FY15" s="1">
        <v>1.3008975209145799E-5</v>
      </c>
      <c r="FZ15" s="1">
        <v>-5.1404449224246101E-6</v>
      </c>
      <c r="GA15" s="1">
        <v>4.7190032242675403E-6</v>
      </c>
      <c r="GB15" s="1">
        <v>9.8594481466921495E-6</v>
      </c>
      <c r="GC15">
        <v>2.4923999999999999</v>
      </c>
      <c r="GD15" s="1">
        <v>0</v>
      </c>
      <c r="GE15">
        <v>0</v>
      </c>
      <c r="GF15">
        <v>0.541843908244797</v>
      </c>
      <c r="GG15">
        <v>0.200089892670127</v>
      </c>
      <c r="GH15">
        <v>9.7989566512746097E-5</v>
      </c>
      <c r="GI15">
        <v>9.7965547785072702E-5</v>
      </c>
      <c r="GJ15">
        <v>1.3571566833944799</v>
      </c>
      <c r="GK15">
        <v>0.20018561429473</v>
      </c>
      <c r="GL15">
        <v>9.7989566512746097E-5</v>
      </c>
      <c r="GM15">
        <v>9.7965547785072702E-5</v>
      </c>
      <c r="GN15">
        <v>0</v>
      </c>
      <c r="GO15">
        <v>6.6175350186703001</v>
      </c>
      <c r="GP15">
        <v>9.7377488275998599E-5</v>
      </c>
      <c r="GQ15">
        <v>9.6827535110095801E-5</v>
      </c>
      <c r="GR15">
        <v>0</v>
      </c>
      <c r="GS15">
        <v>4.3643098354981902</v>
      </c>
      <c r="GT15">
        <v>0</v>
      </c>
      <c r="GU15">
        <v>9.7989738591135802E-5</v>
      </c>
      <c r="GV15">
        <v>9.7969938311681605E-5</v>
      </c>
      <c r="GW15">
        <v>9.7897175244332502E-5</v>
      </c>
      <c r="GX15">
        <v>0.41676455893561298</v>
      </c>
      <c r="GY15">
        <v>9.6893461516422906E-5</v>
      </c>
      <c r="GZ15">
        <v>9.7892435613200395E-5</v>
      </c>
      <c r="HA15">
        <v>9.7174279764189396E-5</v>
      </c>
      <c r="HB15">
        <v>0</v>
      </c>
      <c r="HC15" s="1">
        <v>4.2077934252016401E-4</v>
      </c>
      <c r="HD15" s="1">
        <v>4.2077934252016401E-4</v>
      </c>
      <c r="HE15" s="1">
        <v>3.6667005287135902E-5</v>
      </c>
      <c r="HF15" s="1">
        <v>4.2077934252016401E-4</v>
      </c>
      <c r="HG15" s="1">
        <v>2.02506079029496E-4</v>
      </c>
      <c r="HH15" s="1">
        <v>4.1322353034001198E-5</v>
      </c>
      <c r="HI15" s="1">
        <v>2.02506079029496E-4</v>
      </c>
      <c r="HJ15">
        <v>7.0276736317431698E-5</v>
      </c>
      <c r="HK15">
        <v>1.0226917916966699E-6</v>
      </c>
      <c r="HL15" s="1">
        <v>-1.9251046889254001E-5</v>
      </c>
      <c r="HM15" s="1">
        <v>4.73024730458947E-7</v>
      </c>
      <c r="HN15" s="1">
        <v>1.97240716197129E-5</v>
      </c>
      <c r="HO15" s="1">
        <v>-1.8547151256814801E-6</v>
      </c>
      <c r="HP15" s="1">
        <v>6.1817444500403202E-6</v>
      </c>
      <c r="HQ15" s="1">
        <v>8.0364595757218106E-6</v>
      </c>
      <c r="HR15">
        <v>3.6738</v>
      </c>
      <c r="HS15">
        <v>0</v>
      </c>
      <c r="HT15">
        <v>0</v>
      </c>
      <c r="HU15">
        <v>0</v>
      </c>
      <c r="HV15">
        <v>5.5264604122462</v>
      </c>
      <c r="HW15">
        <v>9.7377488275998599E-5</v>
      </c>
      <c r="HX15">
        <v>9.6827535110095801E-5</v>
      </c>
      <c r="HY15">
        <v>0</v>
      </c>
      <c r="HZ15">
        <v>7.8717300175665903</v>
      </c>
      <c r="IA15">
        <v>0</v>
      </c>
      <c r="IB15">
        <v>9.7989738591135802E-5</v>
      </c>
      <c r="IC15">
        <v>9.7969938311681605E-5</v>
      </c>
      <c r="ID15" s="1">
        <v>9.7897175244332502E-5</v>
      </c>
      <c r="IE15">
        <v>0.416756543737833</v>
      </c>
      <c r="IF15">
        <v>9.6893461516422906E-5</v>
      </c>
      <c r="IG15">
        <v>9.7892435613200395E-5</v>
      </c>
      <c r="IH15" s="1">
        <v>9.7174279764189396E-5</v>
      </c>
      <c r="II15">
        <v>0</v>
      </c>
      <c r="IJ15" s="1">
        <v>4.2077934252016401E-4</v>
      </c>
      <c r="IK15" s="1">
        <v>4.2077934252016401E-4</v>
      </c>
      <c r="IL15" s="1">
        <v>3.6667005287135902E-5</v>
      </c>
      <c r="IM15" s="1">
        <v>4.2077934252016401E-4</v>
      </c>
      <c r="IN15" s="1">
        <v>2.02506079029496E-4</v>
      </c>
      <c r="IO15" s="1">
        <v>4.1322353034001198E-5</v>
      </c>
      <c r="IP15" s="1">
        <v>2.02506079029496E-4</v>
      </c>
      <c r="IQ15">
        <v>7.0276736317431698E-5</v>
      </c>
      <c r="IR15">
        <v>1.0226917916966699E-6</v>
      </c>
      <c r="IS15">
        <v>3050</v>
      </c>
      <c r="IT15">
        <v>2312</v>
      </c>
      <c r="IU15">
        <v>509</v>
      </c>
      <c r="IV15">
        <v>439</v>
      </c>
      <c r="IW15">
        <v>70</v>
      </c>
      <c r="IX15">
        <v>439</v>
      </c>
      <c r="IY15">
        <v>0</v>
      </c>
      <c r="IZ15">
        <v>121</v>
      </c>
      <c r="JA15">
        <v>479</v>
      </c>
      <c r="JB15">
        <v>2193</v>
      </c>
      <c r="JC15">
        <v>1435</v>
      </c>
      <c r="JD15">
        <v>322</v>
      </c>
      <c r="JE15">
        <v>201</v>
      </c>
      <c r="JF15">
        <v>857</v>
      </c>
      <c r="JG15">
        <v>84</v>
      </c>
      <c r="JH15">
        <v>0</v>
      </c>
      <c r="JI15">
        <v>0</v>
      </c>
      <c r="JJ15">
        <v>773</v>
      </c>
      <c r="JK15">
        <v>4.8137801513803397E-5</v>
      </c>
      <c r="JL15" s="1">
        <v>1.42889935044188E-5</v>
      </c>
      <c r="JM15">
        <v>4.6576173978518599E-5</v>
      </c>
      <c r="JN15">
        <v>4.8137801513803397E-5</v>
      </c>
      <c r="JO15" s="1">
        <v>9.8591288806293403E-6</v>
      </c>
      <c r="JP15" s="1">
        <v>1.42889935044188E-5</v>
      </c>
      <c r="JQ15">
        <v>0</v>
      </c>
      <c r="JR15">
        <v>0</v>
      </c>
      <c r="JS15">
        <v>0</v>
      </c>
      <c r="JT15">
        <v>0</v>
      </c>
      <c r="JU15">
        <v>0</v>
      </c>
      <c r="JV15">
        <v>0</v>
      </c>
      <c r="JW15">
        <v>3.1763715203730002E-3</v>
      </c>
      <c r="JX15">
        <v>3.1762205322089301E-3</v>
      </c>
      <c r="JY15">
        <v>3.7127039250609798E-4</v>
      </c>
      <c r="JZ15">
        <v>3.6918049852947501E-4</v>
      </c>
      <c r="KA15" s="1">
        <v>-3.1922798844934799E-5</v>
      </c>
      <c r="KB15" s="1">
        <v>8.10247983923927E-7</v>
      </c>
      <c r="KC15" s="1">
        <v>3.2733046828858702E-5</v>
      </c>
      <c r="KD15" s="1">
        <v>-6.9951600481060903E-6</v>
      </c>
      <c r="KE15" s="1">
        <v>1.09007476743078E-5</v>
      </c>
      <c r="KF15" s="1">
        <v>1.7895907722413901E-5</v>
      </c>
      <c r="KG15">
        <v>2.4923999999999999</v>
      </c>
      <c r="KH15">
        <v>3776923.1666641501</v>
      </c>
      <c r="KI15">
        <v>7543635.0090640299</v>
      </c>
      <c r="KJ15" s="1">
        <v>0</v>
      </c>
      <c r="KK15">
        <v>0</v>
      </c>
      <c r="KL15">
        <v>0</v>
      </c>
      <c r="KM15" t="s">
        <v>697</v>
      </c>
      <c r="KO15" t="s">
        <v>698</v>
      </c>
      <c r="KP15" t="s">
        <v>525</v>
      </c>
      <c r="KQ15" t="s">
        <v>320</v>
      </c>
      <c r="KR15">
        <v>4</v>
      </c>
      <c r="KS15">
        <v>0</v>
      </c>
      <c r="KT15">
        <v>0</v>
      </c>
      <c r="KU15">
        <v>0</v>
      </c>
      <c r="KV15">
        <v>1</v>
      </c>
      <c r="KX15">
        <v>1</v>
      </c>
      <c r="KY15">
        <v>1</v>
      </c>
      <c r="LF15" t="s">
        <v>321</v>
      </c>
      <c r="LK15">
        <v>1</v>
      </c>
      <c r="LL15" t="s">
        <v>318</v>
      </c>
      <c r="LM15" t="s">
        <v>318</v>
      </c>
      <c r="LN15">
        <v>0</v>
      </c>
      <c r="LO15">
        <v>1</v>
      </c>
    </row>
    <row r="16" spans="1:327" x14ac:dyDescent="0.2">
      <c r="A16" t="s">
        <v>346</v>
      </c>
      <c r="B16">
        <v>44</v>
      </c>
      <c r="C16">
        <v>4</v>
      </c>
      <c r="D16" t="s">
        <v>525</v>
      </c>
      <c r="E16" t="s">
        <v>462</v>
      </c>
      <c r="F16" t="s">
        <v>529</v>
      </c>
      <c r="G16">
        <v>4</v>
      </c>
      <c r="H16">
        <v>13</v>
      </c>
      <c r="I16" s="6">
        <v>5979268.4664271604</v>
      </c>
      <c r="J16">
        <v>0</v>
      </c>
      <c r="K16">
        <v>0</v>
      </c>
      <c r="L16" t="s">
        <v>320</v>
      </c>
      <c r="M16" t="s">
        <v>318</v>
      </c>
      <c r="N16" t="s">
        <v>462</v>
      </c>
      <c r="O16" t="s">
        <v>529</v>
      </c>
      <c r="P16" s="6">
        <f t="shared" si="0"/>
        <v>204816.53357283957</v>
      </c>
      <c r="Q16" s="6">
        <f t="shared" si="1"/>
        <v>6184085</v>
      </c>
      <c r="R16" s="6">
        <v>5979268.4664271604</v>
      </c>
      <c r="S16" t="s">
        <v>632</v>
      </c>
      <c r="T16" s="51">
        <v>44437.586454432872</v>
      </c>
      <c r="U16" s="6">
        <v>6184085.3940999797</v>
      </c>
      <c r="V16">
        <v>1</v>
      </c>
      <c r="W16">
        <v>1</v>
      </c>
      <c r="X16" t="s">
        <v>530</v>
      </c>
      <c r="Y16" t="s">
        <v>530</v>
      </c>
      <c r="Z16">
        <v>409</v>
      </c>
      <c r="AA16">
        <v>435</v>
      </c>
      <c r="AB16">
        <v>1800</v>
      </c>
      <c r="AC16">
        <v>503</v>
      </c>
      <c r="AD16">
        <v>0.86499999999999999</v>
      </c>
      <c r="AE16">
        <v>0</v>
      </c>
      <c r="AF16">
        <v>77.720032691955495</v>
      </c>
      <c r="AG16">
        <v>0</v>
      </c>
      <c r="AH16" t="s">
        <v>699</v>
      </c>
      <c r="AI16" t="s">
        <v>636</v>
      </c>
      <c r="AJ16" t="s">
        <v>636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1</v>
      </c>
      <c r="AV16">
        <v>1</v>
      </c>
      <c r="AW16">
        <v>13</v>
      </c>
      <c r="BE16" s="35">
        <v>2736</v>
      </c>
      <c r="BF16" t="b">
        <v>1</v>
      </c>
      <c r="BG16">
        <v>0</v>
      </c>
      <c r="BI16" s="6">
        <v>6184085.3940999797</v>
      </c>
      <c r="BK16" s="6">
        <v>6184085.3940999797</v>
      </c>
      <c r="BL16">
        <v>0</v>
      </c>
      <c r="BM16" s="6">
        <v>6.3226114207182</v>
      </c>
      <c r="BN16" s="6">
        <v>6202691.6572957402</v>
      </c>
      <c r="BO16" s="6">
        <v>18589.502011375698</v>
      </c>
      <c r="BP16">
        <v>5.1509269505500797E-3</v>
      </c>
      <c r="BQ16">
        <v>10.433422029700701</v>
      </c>
      <c r="BR16">
        <v>0</v>
      </c>
      <c r="BS16">
        <v>153</v>
      </c>
      <c r="BT16">
        <v>248</v>
      </c>
      <c r="BU16">
        <v>66</v>
      </c>
      <c r="BV16">
        <v>231</v>
      </c>
      <c r="BW16" s="41">
        <v>0</v>
      </c>
      <c r="BX16">
        <v>9</v>
      </c>
      <c r="BY16" s="41">
        <v>0</v>
      </c>
      <c r="BZ16">
        <v>2183</v>
      </c>
      <c r="CA16" s="41">
        <v>0</v>
      </c>
      <c r="CB16">
        <v>0</v>
      </c>
      <c r="CC16" s="41">
        <v>0</v>
      </c>
      <c r="CD16">
        <v>857</v>
      </c>
      <c r="CE16">
        <v>505</v>
      </c>
      <c r="CF16">
        <v>80977</v>
      </c>
      <c r="CG16">
        <v>2012</v>
      </c>
      <c r="CH16">
        <v>159896</v>
      </c>
      <c r="CI16" s="41">
        <v>0</v>
      </c>
      <c r="CJ16">
        <v>4527</v>
      </c>
      <c r="CK16" s="41">
        <v>0</v>
      </c>
      <c r="CL16">
        <v>1097610</v>
      </c>
      <c r="CM16" s="41">
        <v>0</v>
      </c>
      <c r="CN16">
        <v>0</v>
      </c>
      <c r="CO16" s="41">
        <v>0</v>
      </c>
      <c r="CP16">
        <v>431071</v>
      </c>
      <c r="CQ16">
        <v>219</v>
      </c>
      <c r="CR16" s="52">
        <v>0</v>
      </c>
      <c r="CS16" s="52">
        <v>0</v>
      </c>
      <c r="CT16">
        <v>2517</v>
      </c>
      <c r="CU16" s="52">
        <v>0</v>
      </c>
      <c r="CV16" s="52">
        <v>0</v>
      </c>
      <c r="CW16">
        <v>219</v>
      </c>
      <c r="CX16">
        <v>2517</v>
      </c>
      <c r="CY16" t="s">
        <v>700</v>
      </c>
      <c r="DA16" s="6">
        <v>3087401.8146195132</v>
      </c>
      <c r="DB16" s="6">
        <v>3096683.5794804632</v>
      </c>
      <c r="DC16">
        <v>0</v>
      </c>
      <c r="DD16">
        <v>0</v>
      </c>
      <c r="DE16" s="6">
        <v>2.2905143940100001</v>
      </c>
      <c r="DF16" s="6">
        <v>4.0320970267081897</v>
      </c>
      <c r="DG16" s="48">
        <v>2.0226194361718801</v>
      </c>
      <c r="DH16" s="48">
        <v>2.8214021618851302</v>
      </c>
      <c r="DI16" s="48">
        <v>4.8440215980570196</v>
      </c>
      <c r="DJ16" s="48">
        <v>0.267894957838124</v>
      </c>
      <c r="DK16" s="48">
        <v>1.21069486482305</v>
      </c>
      <c r="DL16" s="48">
        <v>1.47858982266118</v>
      </c>
      <c r="DM16" s="6">
        <v>3097231.0249264399</v>
      </c>
      <c r="DN16" s="6">
        <v>3105460.6323692901</v>
      </c>
      <c r="DO16" s="6">
        <v>9816.5002945127508</v>
      </c>
      <c r="DP16" s="6">
        <v>8773.0017168630002</v>
      </c>
      <c r="DQ16" s="48">
        <v>8456.5002946187597</v>
      </c>
      <c r="DR16" s="48">
        <v>8485.5746129255494</v>
      </c>
      <c r="DS16" s="48">
        <v>16942.074907544298</v>
      </c>
      <c r="DT16" s="48">
        <v>264.99999989399998</v>
      </c>
      <c r="DU16" s="48">
        <v>262.40722322174298</v>
      </c>
      <c r="DV16" s="48">
        <v>527.40722311574302</v>
      </c>
      <c r="DW16">
        <v>765</v>
      </c>
      <c r="DX16">
        <v>5.0198807157057601</v>
      </c>
      <c r="DY16">
        <v>770.01988071570497</v>
      </c>
      <c r="DZ16">
        <v>330</v>
      </c>
      <c r="EA16">
        <v>20</v>
      </c>
      <c r="EB16">
        <v>350</v>
      </c>
      <c r="EC16">
        <v>1.90375272923474E-3</v>
      </c>
      <c r="ED16">
        <v>3.24717422131533E-3</v>
      </c>
      <c r="EE16">
        <v>5.1509269505500797E-3</v>
      </c>
      <c r="EF16">
        <v>1.90375272923474E-3</v>
      </c>
      <c r="EG16">
        <v>3.24717422131533E-3</v>
      </c>
      <c r="EH16">
        <v>0</v>
      </c>
      <c r="EI16">
        <v>0</v>
      </c>
      <c r="EJ16">
        <v>0</v>
      </c>
      <c r="EK16">
        <v>10.417594266874399</v>
      </c>
      <c r="EL16">
        <v>1.5827762826331301E-2</v>
      </c>
      <c r="EM16">
        <v>10.417594266874399</v>
      </c>
      <c r="EN16">
        <v>1.5827762826331301E-2</v>
      </c>
      <c r="EO16">
        <v>10.433422029700701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0.55928854489948299</v>
      </c>
      <c r="EV16">
        <v>0.17172251084998</v>
      </c>
      <c r="EW16">
        <v>8.9965350060339206E-5</v>
      </c>
      <c r="EX16">
        <v>8.1272881760629997E-5</v>
      </c>
      <c r="EY16">
        <v>0</v>
      </c>
      <c r="EZ16">
        <v>5.5946312635433797</v>
      </c>
      <c r="FA16">
        <v>8.7729839497674406E-5</v>
      </c>
      <c r="FB16">
        <v>8.9309932612136004E-5</v>
      </c>
      <c r="FC16">
        <v>0</v>
      </c>
      <c r="FD16">
        <v>7.8717300174398996</v>
      </c>
      <c r="FE16" s="1">
        <v>0</v>
      </c>
      <c r="FF16">
        <v>8.9988635228490502E-5</v>
      </c>
      <c r="FG16">
        <v>8.9981406924177695E-5</v>
      </c>
      <c r="FH16" s="1">
        <v>8.9918060248494997E-5</v>
      </c>
      <c r="FI16">
        <v>0.41675654838535198</v>
      </c>
      <c r="FJ16">
        <v>0</v>
      </c>
      <c r="FK16">
        <v>8.9881885352305306E-5</v>
      </c>
      <c r="FL16">
        <v>8.8283758548968194E-5</v>
      </c>
      <c r="FM16">
        <v>0</v>
      </c>
      <c r="FN16" s="1">
        <v>1.59016482665363E-5</v>
      </c>
      <c r="FO16" s="1">
        <v>5.4742590743783705E-7</v>
      </c>
      <c r="FP16" s="1">
        <v>1.06481383710388E-8</v>
      </c>
      <c r="FQ16" s="1">
        <v>5.4742590743783705E-7</v>
      </c>
      <c r="FR16" s="1">
        <v>1.59016482665363E-5</v>
      </c>
      <c r="FS16" s="1">
        <v>5.8988899381551198E-6</v>
      </c>
      <c r="FT16" s="1">
        <v>1.59016482665363E-5</v>
      </c>
      <c r="FU16">
        <v>8.72531343842908E-7</v>
      </c>
      <c r="FV16">
        <v>2.5000103679838799E-2</v>
      </c>
      <c r="FW16" s="1">
        <v>-3.11612851659411E-6</v>
      </c>
      <c r="FX16" s="1">
        <v>4.9305489374637098E-8</v>
      </c>
      <c r="FY16" s="1">
        <v>3.1654340059687399E-6</v>
      </c>
      <c r="FZ16" s="1">
        <v>-1.0973005928076199E-5</v>
      </c>
      <c r="GA16" s="1">
        <v>6.6492136578474604E-6</v>
      </c>
      <c r="GB16" s="1">
        <v>1.7622219585923699E-5</v>
      </c>
      <c r="GC16" s="1">
        <v>3.6738</v>
      </c>
      <c r="GD16">
        <v>0</v>
      </c>
      <c r="GE16">
        <v>0</v>
      </c>
      <c r="GF16">
        <v>0.55928854489948299</v>
      </c>
      <c r="GG16">
        <v>0.17172251084998</v>
      </c>
      <c r="GH16">
        <v>9.7991077768977406E-5</v>
      </c>
      <c r="GI16">
        <v>9.7968778673185306E-5</v>
      </c>
      <c r="GJ16">
        <v>0.58688775550306904</v>
      </c>
      <c r="GK16">
        <v>0.20017064147921701</v>
      </c>
      <c r="GL16">
        <v>9.7991077768977406E-5</v>
      </c>
      <c r="GM16">
        <v>9.7968778673185306E-5</v>
      </c>
      <c r="GN16">
        <v>0</v>
      </c>
      <c r="GO16">
        <v>4.3980805532887501</v>
      </c>
      <c r="GP16">
        <v>9.6250805522723998E-5</v>
      </c>
      <c r="GQ16">
        <v>9.7391702646359895E-5</v>
      </c>
      <c r="GR16">
        <v>0</v>
      </c>
      <c r="GS16">
        <v>3.96395307556379</v>
      </c>
      <c r="GT16" s="1">
        <v>0</v>
      </c>
      <c r="GU16" s="1">
        <v>9.7988894060121697E-5</v>
      </c>
      <c r="GV16" s="1">
        <v>9.7967481709648697E-5</v>
      </c>
      <c r="GW16" s="1">
        <v>9.7911512320747395E-5</v>
      </c>
      <c r="GX16">
        <v>0.41676457847461801</v>
      </c>
      <c r="GY16">
        <v>9.7911974618836094E-5</v>
      </c>
      <c r="GZ16">
        <v>9.7909124711747996E-5</v>
      </c>
      <c r="HA16">
        <v>9.7309759842012497E-5</v>
      </c>
      <c r="HB16">
        <v>0</v>
      </c>
      <c r="HC16">
        <v>2.1733611512569199E-5</v>
      </c>
      <c r="HD16">
        <v>1.8641152293108402E-5</v>
      </c>
      <c r="HE16">
        <v>3.6718183338280099E-7</v>
      </c>
      <c r="HF16">
        <v>1.8641152293108402E-5</v>
      </c>
      <c r="HG16">
        <v>2.1733611512569199E-5</v>
      </c>
      <c r="HH16">
        <v>1.83594146951904E-5</v>
      </c>
      <c r="HI16">
        <v>2.1733611512569199E-5</v>
      </c>
      <c r="HJ16">
        <v>1.3508805936091E-6</v>
      </c>
      <c r="HK16">
        <v>8.3914742137954895E-3</v>
      </c>
      <c r="HL16" s="1">
        <v>-1.4336567840561699E-5</v>
      </c>
      <c r="HM16" s="1">
        <v>9.5885271563144103E-8</v>
      </c>
      <c r="HN16" s="1">
        <v>1.44324531121248E-5</v>
      </c>
      <c r="HO16" s="1">
        <v>-1.5509961206831401E-5</v>
      </c>
      <c r="HP16" s="1">
        <v>9.1734323746664693E-6</v>
      </c>
      <c r="HQ16" s="1">
        <v>2.4683393581497899E-5</v>
      </c>
      <c r="HR16">
        <v>2.1328</v>
      </c>
      <c r="HS16">
        <v>0</v>
      </c>
      <c r="HT16">
        <v>0</v>
      </c>
      <c r="HU16">
        <v>0</v>
      </c>
      <c r="HV16">
        <v>5.5946312635433797</v>
      </c>
      <c r="HW16">
        <v>9.6250805522723998E-5</v>
      </c>
      <c r="HX16">
        <v>9.7391702646359895E-5</v>
      </c>
      <c r="HY16">
        <v>0</v>
      </c>
      <c r="HZ16">
        <v>7.8717300174398996</v>
      </c>
      <c r="IA16" s="1">
        <v>0</v>
      </c>
      <c r="IB16" s="1">
        <v>9.7988894060121697E-5</v>
      </c>
      <c r="IC16" s="1">
        <v>9.7967481709648697E-5</v>
      </c>
      <c r="ID16" s="1">
        <v>9.7911512320747395E-5</v>
      </c>
      <c r="IE16">
        <v>0.41675654838535198</v>
      </c>
      <c r="IF16">
        <v>9.7911974618836094E-5</v>
      </c>
      <c r="IG16">
        <v>9.7909124711747996E-5</v>
      </c>
      <c r="IH16">
        <v>9.7309759842012497E-5</v>
      </c>
      <c r="II16">
        <v>0</v>
      </c>
      <c r="IJ16">
        <v>2.1733611512569199E-5</v>
      </c>
      <c r="IK16">
        <v>1.8641152293108402E-5</v>
      </c>
      <c r="IL16">
        <v>3.6718183338280099E-7</v>
      </c>
      <c r="IM16">
        <v>1.8641152293108402E-5</v>
      </c>
      <c r="IN16">
        <v>2.1733611512569199E-5</v>
      </c>
      <c r="IO16">
        <v>1.83594146951904E-5</v>
      </c>
      <c r="IP16">
        <v>2.1733611512569199E-5</v>
      </c>
      <c r="IQ16">
        <v>1.3508805936091E-6</v>
      </c>
      <c r="IR16">
        <v>2.5000103679838799E-2</v>
      </c>
      <c r="IS16">
        <v>3049</v>
      </c>
      <c r="IT16">
        <v>2312</v>
      </c>
      <c r="IU16">
        <v>503</v>
      </c>
      <c r="IV16">
        <v>439</v>
      </c>
      <c r="IW16">
        <v>64</v>
      </c>
      <c r="IX16">
        <v>439</v>
      </c>
      <c r="IY16">
        <v>0</v>
      </c>
      <c r="IZ16">
        <v>121</v>
      </c>
      <c r="JA16">
        <v>479</v>
      </c>
      <c r="JB16">
        <v>2192</v>
      </c>
      <c r="JC16">
        <v>1435</v>
      </c>
      <c r="JD16">
        <v>322</v>
      </c>
      <c r="JE16">
        <v>201</v>
      </c>
      <c r="JF16">
        <v>857</v>
      </c>
      <c r="JG16">
        <v>84</v>
      </c>
      <c r="JH16">
        <v>0</v>
      </c>
      <c r="JI16">
        <v>0</v>
      </c>
      <c r="JJ16">
        <v>773</v>
      </c>
      <c r="JK16">
        <v>7.1709149871423906E-5</v>
      </c>
      <c r="JL16">
        <v>1.6651858775307201E-5</v>
      </c>
      <c r="JM16">
        <v>7.1709149871423906E-5</v>
      </c>
      <c r="JN16">
        <v>6.03261835756541E-5</v>
      </c>
      <c r="JO16">
        <v>1.6651858775307201E-5</v>
      </c>
      <c r="JP16">
        <v>1.1032408937960901E-5</v>
      </c>
      <c r="JQ16">
        <v>0</v>
      </c>
      <c r="JR16">
        <v>0</v>
      </c>
      <c r="JS16">
        <v>0</v>
      </c>
      <c r="JT16">
        <v>0</v>
      </c>
      <c r="JU16">
        <v>0</v>
      </c>
      <c r="JV16">
        <v>0</v>
      </c>
      <c r="JW16">
        <v>3.5788255878446101E-3</v>
      </c>
      <c r="JX16">
        <v>3.57861023998521E-3</v>
      </c>
      <c r="JY16">
        <v>4.5113560951381802E-4</v>
      </c>
      <c r="JZ16">
        <v>4.4944571977774601E-4</v>
      </c>
      <c r="KA16" s="1">
        <v>-1.7452696357155802E-5</v>
      </c>
      <c r="KB16" s="1">
        <v>1.4519076093778101E-7</v>
      </c>
      <c r="KC16" s="1">
        <v>1.7597887118093599E-5</v>
      </c>
      <c r="KD16" s="1">
        <v>-2.6482967134907602E-5</v>
      </c>
      <c r="KE16" s="1">
        <v>1.5822646032513901E-5</v>
      </c>
      <c r="KF16" s="1">
        <v>4.2305613167421597E-5</v>
      </c>
      <c r="KG16" s="1">
        <v>3.6738</v>
      </c>
      <c r="KH16">
        <v>3096346.43751156</v>
      </c>
      <c r="KI16">
        <v>6183748.2521310803</v>
      </c>
      <c r="KJ16">
        <v>0</v>
      </c>
      <c r="KK16">
        <v>0</v>
      </c>
      <c r="KL16">
        <v>0</v>
      </c>
      <c r="KM16" t="s">
        <v>701</v>
      </c>
      <c r="KO16" t="s">
        <v>702</v>
      </c>
      <c r="KP16" t="s">
        <v>525</v>
      </c>
      <c r="KQ16" t="s">
        <v>320</v>
      </c>
      <c r="KR16">
        <v>4</v>
      </c>
      <c r="KS16">
        <v>0</v>
      </c>
      <c r="KT16">
        <v>0</v>
      </c>
      <c r="KU16">
        <v>0</v>
      </c>
      <c r="KV16">
        <v>1</v>
      </c>
      <c r="KX16">
        <v>1</v>
      </c>
      <c r="KY16">
        <v>1</v>
      </c>
      <c r="LF16" t="s">
        <v>321</v>
      </c>
      <c r="LK16">
        <v>1</v>
      </c>
      <c r="LL16" t="s">
        <v>318</v>
      </c>
      <c r="LM16" t="s">
        <v>318</v>
      </c>
      <c r="LN16">
        <v>0</v>
      </c>
      <c r="LO16">
        <v>1</v>
      </c>
    </row>
    <row r="17" spans="1:327" x14ac:dyDescent="0.2">
      <c r="A17" t="s">
        <v>348</v>
      </c>
      <c r="B17">
        <v>9</v>
      </c>
      <c r="C17">
        <v>4</v>
      </c>
      <c r="D17" t="s">
        <v>525</v>
      </c>
      <c r="E17" t="s">
        <v>462</v>
      </c>
      <c r="F17" t="s">
        <v>529</v>
      </c>
      <c r="G17">
        <v>5</v>
      </c>
      <c r="H17">
        <v>13</v>
      </c>
      <c r="I17" s="6">
        <v>16534983.3044487</v>
      </c>
      <c r="J17">
        <v>0</v>
      </c>
      <c r="K17">
        <v>0</v>
      </c>
      <c r="L17" t="s">
        <v>320</v>
      </c>
      <c r="M17" t="s">
        <v>318</v>
      </c>
      <c r="N17" t="s">
        <v>462</v>
      </c>
      <c r="O17" t="s">
        <v>529</v>
      </c>
      <c r="P17" s="6">
        <f t="shared" si="0"/>
        <v>258343.69555130042</v>
      </c>
      <c r="Q17" s="6">
        <f t="shared" si="1"/>
        <v>16793327</v>
      </c>
      <c r="R17" s="6">
        <v>16534983.3044487</v>
      </c>
      <c r="S17" t="s">
        <v>632</v>
      </c>
      <c r="T17" s="51">
        <v>44437.609221180559</v>
      </c>
      <c r="U17" s="6">
        <v>16793327.697468501</v>
      </c>
      <c r="V17">
        <v>1</v>
      </c>
      <c r="W17">
        <v>1</v>
      </c>
      <c r="X17" t="s">
        <v>530</v>
      </c>
      <c r="Y17" t="s">
        <v>530</v>
      </c>
      <c r="Z17">
        <v>75</v>
      </c>
      <c r="AA17">
        <v>632</v>
      </c>
      <c r="AB17">
        <v>4450</v>
      </c>
      <c r="AC17">
        <v>2225</v>
      </c>
      <c r="AD17">
        <v>0.28399999999999997</v>
      </c>
      <c r="AE17">
        <v>0</v>
      </c>
      <c r="AF17">
        <v>352.77821087837202</v>
      </c>
      <c r="AG17">
        <v>0</v>
      </c>
      <c r="AH17" t="s">
        <v>703</v>
      </c>
      <c r="AI17" t="s">
        <v>636</v>
      </c>
      <c r="AJ17" t="s">
        <v>636</v>
      </c>
      <c r="AM17">
        <v>0</v>
      </c>
      <c r="AN17">
        <v>0</v>
      </c>
      <c r="AO17">
        <v>0</v>
      </c>
      <c r="AP17">
        <v>0</v>
      </c>
      <c r="AQ17">
        <v>1</v>
      </c>
      <c r="AR17">
        <v>1</v>
      </c>
      <c r="AV17">
        <v>1</v>
      </c>
      <c r="AW17">
        <v>13</v>
      </c>
      <c r="BE17" s="35">
        <v>4491</v>
      </c>
      <c r="BF17" t="b">
        <v>1</v>
      </c>
      <c r="BG17">
        <v>0</v>
      </c>
      <c r="BI17" s="6">
        <v>16793327.697468501</v>
      </c>
      <c r="BK17" s="6">
        <v>16793327.697468501</v>
      </c>
      <c r="BL17">
        <v>0</v>
      </c>
      <c r="BM17" s="6">
        <v>0.24026083726320699</v>
      </c>
      <c r="BN17" s="6">
        <v>16862828.721889801</v>
      </c>
      <c r="BO17" s="6">
        <v>69451.614520459698</v>
      </c>
      <c r="BP17" s="1">
        <v>49.169639499447101</v>
      </c>
      <c r="BQ17">
        <v>4.54935869318442E-7</v>
      </c>
      <c r="BR17">
        <v>0</v>
      </c>
      <c r="BS17">
        <v>1</v>
      </c>
      <c r="BT17">
        <v>1</v>
      </c>
      <c r="BU17">
        <v>418</v>
      </c>
      <c r="BV17">
        <v>706</v>
      </c>
      <c r="BW17" s="41">
        <v>0</v>
      </c>
      <c r="BX17">
        <v>92</v>
      </c>
      <c r="BY17" s="41">
        <v>0</v>
      </c>
      <c r="BZ17">
        <v>3485</v>
      </c>
      <c r="CA17" s="41">
        <v>0</v>
      </c>
      <c r="CB17">
        <v>1</v>
      </c>
      <c r="CC17" s="41">
        <v>0</v>
      </c>
      <c r="CD17">
        <v>1454</v>
      </c>
      <c r="CE17">
        <v>0</v>
      </c>
      <c r="CF17">
        <v>929989</v>
      </c>
      <c r="CG17">
        <v>4072</v>
      </c>
      <c r="CH17">
        <v>642913</v>
      </c>
      <c r="CI17" s="41">
        <v>0</v>
      </c>
      <c r="CJ17">
        <v>204700</v>
      </c>
      <c r="CK17" s="41">
        <v>0</v>
      </c>
      <c r="CL17">
        <v>7753151</v>
      </c>
      <c r="CM17" s="41">
        <v>0</v>
      </c>
      <c r="CN17">
        <v>2225</v>
      </c>
      <c r="CO17" s="41">
        <v>0</v>
      </c>
      <c r="CP17">
        <v>3234072</v>
      </c>
      <c r="CQ17">
        <v>419</v>
      </c>
      <c r="CR17" s="52">
        <v>0</v>
      </c>
      <c r="CS17" s="52">
        <v>0</v>
      </c>
      <c r="CT17">
        <v>4072</v>
      </c>
      <c r="CU17" s="52">
        <v>0</v>
      </c>
      <c r="CV17" s="52">
        <v>0</v>
      </c>
      <c r="CW17">
        <v>419</v>
      </c>
      <c r="CX17">
        <v>4072</v>
      </c>
      <c r="CY17" t="s">
        <v>704</v>
      </c>
      <c r="DA17" s="6">
        <v>8395496.5069371499</v>
      </c>
      <c r="DB17" s="6">
        <v>8397831.1905314419</v>
      </c>
      <c r="DC17">
        <v>0</v>
      </c>
      <c r="DD17">
        <v>0</v>
      </c>
      <c r="DE17" s="6">
        <v>7.8810268769484798E-2</v>
      </c>
      <c r="DF17" s="6">
        <v>0.161450568493722</v>
      </c>
      <c r="DG17" s="48">
        <v>2.34341655518772E-2</v>
      </c>
      <c r="DH17" s="48">
        <v>4.4487103401921399E-2</v>
      </c>
      <c r="DI17" s="48">
        <v>6.7921268953798603E-2</v>
      </c>
      <c r="DJ17" s="48">
        <v>5.5376103217607602E-2</v>
      </c>
      <c r="DK17" s="48">
        <v>0.116963465091801</v>
      </c>
      <c r="DL17" s="48">
        <v>0.172339568309408</v>
      </c>
      <c r="DM17" s="6">
        <v>8431473.7489636596</v>
      </c>
      <c r="DN17" s="6">
        <v>8431354.9729261808</v>
      </c>
      <c r="DO17" s="6">
        <v>35952.577735303203</v>
      </c>
      <c r="DP17" s="6">
        <v>33499.036785156401</v>
      </c>
      <c r="DQ17" s="48">
        <v>33616.744402066201</v>
      </c>
      <c r="DR17" s="48">
        <v>33250.619931319503</v>
      </c>
      <c r="DS17" s="48">
        <v>66867.364333385805</v>
      </c>
      <c r="DT17" s="48">
        <v>240.83333323700001</v>
      </c>
      <c r="DU17" s="48">
        <v>239.26629203912401</v>
      </c>
      <c r="DV17" s="48">
        <v>480.09962527612402</v>
      </c>
      <c r="DW17">
        <v>5</v>
      </c>
      <c r="DX17">
        <v>0</v>
      </c>
      <c r="DY17">
        <v>5</v>
      </c>
      <c r="DZ17">
        <v>2090</v>
      </c>
      <c r="EA17">
        <v>9.1505617977528093</v>
      </c>
      <c r="EB17">
        <v>2099.15056179775</v>
      </c>
      <c r="EC17">
        <v>24.5854809386393</v>
      </c>
      <c r="ED17" s="1">
        <v>24.584158560807701</v>
      </c>
      <c r="EE17" s="1">
        <v>49.169639499447101</v>
      </c>
      <c r="EF17">
        <v>24.5854809386393</v>
      </c>
      <c r="EG17" s="1">
        <v>24.584158560807701</v>
      </c>
      <c r="EH17">
        <v>0</v>
      </c>
      <c r="EI17">
        <v>0</v>
      </c>
      <c r="EJ17">
        <v>0</v>
      </c>
      <c r="EK17">
        <v>0</v>
      </c>
      <c r="EL17">
        <v>4.54935869318442E-7</v>
      </c>
      <c r="EM17">
        <v>0</v>
      </c>
      <c r="EN17">
        <v>4.54935869318442E-7</v>
      </c>
      <c r="EO17">
        <v>4.54935869318442E-7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0.24264362848705601</v>
      </c>
      <c r="EV17">
        <v>0.12880454933378299</v>
      </c>
      <c r="EW17">
        <v>8.9994248977154302E-5</v>
      </c>
      <c r="EX17">
        <v>0</v>
      </c>
      <c r="EY17">
        <v>0</v>
      </c>
      <c r="EZ17">
        <v>12.765826482657699</v>
      </c>
      <c r="FA17">
        <v>8.9260073631608903E-5</v>
      </c>
      <c r="FB17">
        <v>8.6690815192191906E-5</v>
      </c>
      <c r="FC17">
        <v>0</v>
      </c>
      <c r="FD17">
        <v>2.9973688076</v>
      </c>
      <c r="FE17">
        <v>8.9949020500856806E-5</v>
      </c>
      <c r="FF17">
        <v>8.9987725302281902E-5</v>
      </c>
      <c r="FG17">
        <v>0</v>
      </c>
      <c r="FH17">
        <v>8.9927927936272995E-5</v>
      </c>
      <c r="FI17">
        <v>0.41675658567165402</v>
      </c>
      <c r="FJ17">
        <v>0</v>
      </c>
      <c r="FK17">
        <v>8.9919171654462201E-5</v>
      </c>
      <c r="FL17">
        <v>8.3519724225489202E-5</v>
      </c>
      <c r="FM17">
        <v>0</v>
      </c>
      <c r="FN17" s="1">
        <v>2.9887068642153699E-7</v>
      </c>
      <c r="FO17" s="1">
        <v>2.9887068642153699E-7</v>
      </c>
      <c r="FP17" s="1">
        <v>1.41313405421783E-9</v>
      </c>
      <c r="FQ17" s="1">
        <v>2.9887068642153699E-7</v>
      </c>
      <c r="FR17" s="1">
        <v>2.7661254176081199E-8</v>
      </c>
      <c r="FS17" s="1">
        <v>2.7661254176081199E-8</v>
      </c>
      <c r="FT17" s="1">
        <v>1.7905490867775502E-8</v>
      </c>
      <c r="FU17">
        <v>5.9000692379431202E-2</v>
      </c>
      <c r="FV17">
        <v>0</v>
      </c>
      <c r="FW17" s="1">
        <v>-6.2297363709793499E-7</v>
      </c>
      <c r="FX17" s="1">
        <v>2.0769800889580599E-8</v>
      </c>
      <c r="FY17" s="1">
        <v>6.43743437987516E-7</v>
      </c>
      <c r="FZ17" s="1">
        <v>2.7946442984413899E-8</v>
      </c>
      <c r="GA17" s="1">
        <v>1.54578214859712E-7</v>
      </c>
      <c r="GB17" s="1">
        <v>1.26631771875298E-7</v>
      </c>
      <c r="GC17">
        <v>0.60000000019999999</v>
      </c>
      <c r="GD17">
        <v>0</v>
      </c>
      <c r="GE17">
        <v>0</v>
      </c>
      <c r="GF17">
        <v>0.24264362848705601</v>
      </c>
      <c r="GG17">
        <v>0.12880454933378299</v>
      </c>
      <c r="GH17" s="1">
        <v>9.7996005696154799E-5</v>
      </c>
      <c r="GI17">
        <v>0</v>
      </c>
      <c r="GJ17">
        <v>4.3936102646078803</v>
      </c>
      <c r="GK17">
        <v>0.15279403635958699</v>
      </c>
      <c r="GL17" s="1">
        <v>9.7996005696154799E-5</v>
      </c>
      <c r="GM17">
        <v>0</v>
      </c>
      <c r="GN17">
        <v>0</v>
      </c>
      <c r="GO17">
        <v>10.163768983773799</v>
      </c>
      <c r="GP17">
        <v>9.73591970342331E-5</v>
      </c>
      <c r="GQ17">
        <v>9.6935511946838403E-5</v>
      </c>
      <c r="GR17">
        <v>0</v>
      </c>
      <c r="GS17">
        <v>3.2499103855048799</v>
      </c>
      <c r="GT17" s="1">
        <v>9.7964416609364004E-5</v>
      </c>
      <c r="GU17">
        <v>9.7989593160199398E-5</v>
      </c>
      <c r="GV17">
        <v>9.7875349862608306E-5</v>
      </c>
      <c r="GW17" s="1">
        <v>9.7934205908423099E-5</v>
      </c>
      <c r="GX17">
        <v>0.416764570746399</v>
      </c>
      <c r="GY17">
        <v>9.78215442479779E-5</v>
      </c>
      <c r="GZ17" s="1">
        <v>9.7904246399327296E-5</v>
      </c>
      <c r="HA17">
        <v>9.7537728777297094E-5</v>
      </c>
      <c r="HB17">
        <v>0</v>
      </c>
      <c r="HC17">
        <v>1.7855510097586299E-5</v>
      </c>
      <c r="HD17">
        <v>1.7855510097586299E-5</v>
      </c>
      <c r="HE17">
        <v>3.5964327085302702E-6</v>
      </c>
      <c r="HF17">
        <v>1.7855510097586299E-5</v>
      </c>
      <c r="HG17">
        <v>1.1300691142856999E-6</v>
      </c>
      <c r="HH17">
        <v>1.1300691142856999E-6</v>
      </c>
      <c r="HI17">
        <v>8.4025415780786198E-7</v>
      </c>
      <c r="HJ17" s="1">
        <v>5.9000713905780197E-2</v>
      </c>
      <c r="HK17">
        <v>8.6170265234386502E-7</v>
      </c>
      <c r="HL17">
        <v>-1.2256246502344901E-6</v>
      </c>
      <c r="HM17">
        <v>8.8968465714272906E-8</v>
      </c>
      <c r="HN17">
        <v>1.3145931159487599E-6</v>
      </c>
      <c r="HO17">
        <v>-1.50254830326897E-8</v>
      </c>
      <c r="HP17">
        <v>2.5940987900195199E-7</v>
      </c>
      <c r="HQ17">
        <v>2.7443536203464198E-7</v>
      </c>
      <c r="HR17">
        <v>0.74760000009999905</v>
      </c>
      <c r="HS17">
        <v>0</v>
      </c>
      <c r="HT17">
        <v>0</v>
      </c>
      <c r="HU17">
        <v>0</v>
      </c>
      <c r="HV17">
        <v>12.765826482657699</v>
      </c>
      <c r="HW17">
        <v>9.73591970342331E-5</v>
      </c>
      <c r="HX17">
        <v>9.6935511946838403E-5</v>
      </c>
      <c r="HY17">
        <v>0</v>
      </c>
      <c r="HZ17">
        <v>2.9973688076</v>
      </c>
      <c r="IA17" s="1">
        <v>9.7964416609364004E-5</v>
      </c>
      <c r="IB17">
        <v>9.7989593160199398E-5</v>
      </c>
      <c r="IC17">
        <v>9.7875349862608306E-5</v>
      </c>
      <c r="ID17" s="1">
        <v>9.7934205908423099E-5</v>
      </c>
      <c r="IE17">
        <v>0.41675658567165402</v>
      </c>
      <c r="IF17">
        <v>9.78215442479779E-5</v>
      </c>
      <c r="IG17" s="1">
        <v>9.7904246399327296E-5</v>
      </c>
      <c r="IH17">
        <v>9.7537728777297094E-5</v>
      </c>
      <c r="II17">
        <v>0</v>
      </c>
      <c r="IJ17">
        <v>1.7855510097586299E-5</v>
      </c>
      <c r="IK17">
        <v>1.7855510097586299E-5</v>
      </c>
      <c r="IL17">
        <v>3.5964327085302702E-6</v>
      </c>
      <c r="IM17">
        <v>1.7855510097586299E-5</v>
      </c>
      <c r="IN17">
        <v>1.1300691142856999E-6</v>
      </c>
      <c r="IO17">
        <v>1.1300691142856999E-6</v>
      </c>
      <c r="IP17">
        <v>8.4025415780786198E-7</v>
      </c>
      <c r="IQ17" s="1">
        <v>5.9000713905780197E-2</v>
      </c>
      <c r="IR17">
        <v>8.6170265234386502E-7</v>
      </c>
      <c r="IS17">
        <v>5032</v>
      </c>
      <c r="IT17">
        <v>3288</v>
      </c>
      <c r="IU17">
        <v>2225</v>
      </c>
      <c r="IV17">
        <v>2052</v>
      </c>
      <c r="IW17">
        <v>173</v>
      </c>
      <c r="IX17">
        <v>974</v>
      </c>
      <c r="IY17">
        <v>1078</v>
      </c>
      <c r="IZ17">
        <v>0</v>
      </c>
      <c r="JA17">
        <v>707</v>
      </c>
      <c r="JB17">
        <v>3577</v>
      </c>
      <c r="JC17">
        <v>3870</v>
      </c>
      <c r="JD17">
        <v>22</v>
      </c>
      <c r="JE17">
        <v>22</v>
      </c>
      <c r="JF17">
        <v>1455</v>
      </c>
      <c r="JG17">
        <v>1455</v>
      </c>
      <c r="JH17">
        <v>0</v>
      </c>
      <c r="JI17">
        <v>0</v>
      </c>
      <c r="JJ17">
        <v>0</v>
      </c>
      <c r="JK17">
        <v>1.0752306767613999E-4</v>
      </c>
      <c r="JL17">
        <v>3.7040757137063401E-6</v>
      </c>
      <c r="JM17">
        <v>1.0752306767613999E-4</v>
      </c>
      <c r="JN17">
        <v>1.07284132617735E-4</v>
      </c>
      <c r="JO17">
        <v>3.7040757137063401E-6</v>
      </c>
      <c r="JP17">
        <v>3.6547137698406101E-6</v>
      </c>
      <c r="JQ17">
        <v>0</v>
      </c>
      <c r="JR17">
        <v>0</v>
      </c>
      <c r="JS17">
        <v>0</v>
      </c>
      <c r="JT17">
        <v>0</v>
      </c>
      <c r="JU17">
        <v>0</v>
      </c>
      <c r="JV17">
        <v>0</v>
      </c>
      <c r="JW17">
        <v>1.6518759922820401E-3</v>
      </c>
      <c r="JX17">
        <v>1.6519145316487801E-3</v>
      </c>
      <c r="JY17">
        <v>2.4860295072007298E-4</v>
      </c>
      <c r="JZ17">
        <v>2.4757266270642001E-4</v>
      </c>
      <c r="KA17">
        <v>-1.84859828733242E-6</v>
      </c>
      <c r="KB17">
        <v>1.09738266603853E-7</v>
      </c>
      <c r="KC17">
        <v>1.95833655393628E-6</v>
      </c>
      <c r="KD17">
        <v>1.2920959951724101E-8</v>
      </c>
      <c r="KE17">
        <v>4.13988093861665E-7</v>
      </c>
      <c r="KF17">
        <v>4.0106713390994098E-7</v>
      </c>
      <c r="KG17">
        <v>0.60000000019999999</v>
      </c>
      <c r="KH17">
        <v>8396291.9383273907</v>
      </c>
      <c r="KI17">
        <v>16791788.4452645</v>
      </c>
      <c r="KJ17">
        <v>0</v>
      </c>
      <c r="KK17">
        <v>0</v>
      </c>
      <c r="KL17">
        <v>0</v>
      </c>
      <c r="KM17" t="s">
        <v>705</v>
      </c>
      <c r="KO17" t="s">
        <v>706</v>
      </c>
      <c r="KP17" t="s">
        <v>525</v>
      </c>
      <c r="KQ17" t="s">
        <v>320</v>
      </c>
      <c r="KR17">
        <v>5</v>
      </c>
      <c r="KS17">
        <v>0</v>
      </c>
      <c r="KT17">
        <v>0</v>
      </c>
      <c r="KU17">
        <v>0</v>
      </c>
      <c r="KV17">
        <v>1</v>
      </c>
      <c r="KX17">
        <v>1</v>
      </c>
      <c r="KY17">
        <v>1</v>
      </c>
      <c r="LF17" t="s">
        <v>321</v>
      </c>
      <c r="LK17">
        <v>1</v>
      </c>
      <c r="LL17" t="s">
        <v>318</v>
      </c>
      <c r="LM17" t="s">
        <v>318</v>
      </c>
      <c r="LN17">
        <v>0</v>
      </c>
      <c r="LO17">
        <v>1</v>
      </c>
    </row>
    <row r="18" spans="1:327" x14ac:dyDescent="0.2">
      <c r="A18" t="s">
        <v>348</v>
      </c>
      <c r="B18">
        <v>29</v>
      </c>
      <c r="C18">
        <v>4</v>
      </c>
      <c r="D18" t="s">
        <v>430</v>
      </c>
      <c r="E18" t="s">
        <v>430</v>
      </c>
      <c r="F18" t="s">
        <v>668</v>
      </c>
      <c r="G18">
        <v>5</v>
      </c>
      <c r="H18">
        <v>9</v>
      </c>
      <c r="I18" s="6">
        <v>9198385.3947681207</v>
      </c>
      <c r="J18">
        <v>0</v>
      </c>
      <c r="K18">
        <v>0</v>
      </c>
      <c r="L18" t="s">
        <v>320</v>
      </c>
      <c r="M18" t="s">
        <v>318</v>
      </c>
      <c r="N18" t="s">
        <v>430</v>
      </c>
      <c r="O18" t="s">
        <v>668</v>
      </c>
      <c r="P18" s="6">
        <f t="shared" si="0"/>
        <v>232338.60523187928</v>
      </c>
      <c r="Q18" s="6">
        <f t="shared" si="1"/>
        <v>9430724</v>
      </c>
      <c r="R18" s="6">
        <v>9198385.3947681207</v>
      </c>
      <c r="S18" t="s">
        <v>632</v>
      </c>
      <c r="T18" s="51">
        <v>44424.212875833335</v>
      </c>
      <c r="U18" s="6">
        <v>9430724.7554865908</v>
      </c>
      <c r="V18">
        <v>1</v>
      </c>
      <c r="W18">
        <v>1</v>
      </c>
      <c r="X18" t="s">
        <v>329</v>
      </c>
      <c r="Y18" t="s">
        <v>329</v>
      </c>
      <c r="Z18">
        <v>321</v>
      </c>
      <c r="AA18">
        <v>1071</v>
      </c>
      <c r="AB18">
        <v>4652</v>
      </c>
      <c r="AC18">
        <v>2326</v>
      </c>
      <c r="AD18">
        <v>0.46</v>
      </c>
      <c r="AE18">
        <v>0</v>
      </c>
      <c r="AF18">
        <v>319.16374135017298</v>
      </c>
      <c r="AG18">
        <v>0</v>
      </c>
      <c r="AH18" t="s">
        <v>707</v>
      </c>
      <c r="AI18" t="s">
        <v>636</v>
      </c>
      <c r="AJ18" t="s">
        <v>636</v>
      </c>
      <c r="AM18">
        <v>0</v>
      </c>
      <c r="AN18">
        <v>0</v>
      </c>
      <c r="AO18">
        <v>0</v>
      </c>
      <c r="AP18">
        <v>0</v>
      </c>
      <c r="AQ18">
        <v>1</v>
      </c>
      <c r="AR18">
        <v>1</v>
      </c>
      <c r="AV18">
        <v>1</v>
      </c>
      <c r="AW18">
        <v>9</v>
      </c>
      <c r="BE18" s="35">
        <v>350</v>
      </c>
      <c r="BF18" t="b">
        <v>1</v>
      </c>
      <c r="BG18">
        <v>0</v>
      </c>
      <c r="BI18" s="6">
        <v>9430724.7554865908</v>
      </c>
      <c r="BK18" s="6">
        <v>9430724.7554865908</v>
      </c>
      <c r="BL18">
        <v>0</v>
      </c>
      <c r="BM18" s="6">
        <v>4.4014829017032797E-2</v>
      </c>
      <c r="BN18" s="6">
        <v>9499002.1567318495</v>
      </c>
      <c r="BO18" s="6">
        <v>68214.5194898318</v>
      </c>
      <c r="BP18">
        <v>62.837740610754601</v>
      </c>
      <c r="BQ18">
        <v>0</v>
      </c>
      <c r="BR18">
        <v>0</v>
      </c>
      <c r="BS18">
        <v>9</v>
      </c>
      <c r="BT18">
        <v>101</v>
      </c>
      <c r="BU18">
        <v>341</v>
      </c>
      <c r="BV18">
        <v>606</v>
      </c>
      <c r="BW18" s="41">
        <v>0</v>
      </c>
      <c r="BX18">
        <v>30</v>
      </c>
      <c r="BY18" s="41">
        <v>0</v>
      </c>
      <c r="BZ18">
        <v>3501</v>
      </c>
      <c r="CA18" s="41">
        <v>0</v>
      </c>
      <c r="CB18">
        <v>0</v>
      </c>
      <c r="CC18" s="41">
        <v>0</v>
      </c>
      <c r="CD18">
        <v>1447</v>
      </c>
      <c r="CE18">
        <v>0</v>
      </c>
      <c r="CF18">
        <v>1007127</v>
      </c>
      <c r="CG18">
        <v>0</v>
      </c>
      <c r="CH18">
        <v>637226</v>
      </c>
      <c r="CI18" s="41">
        <v>0</v>
      </c>
      <c r="CJ18">
        <v>69780</v>
      </c>
      <c r="CK18" s="41">
        <v>0</v>
      </c>
      <c r="CL18">
        <v>8142286</v>
      </c>
      <c r="CM18" s="41">
        <v>0</v>
      </c>
      <c r="CN18">
        <v>0</v>
      </c>
      <c r="CO18" s="41">
        <v>0</v>
      </c>
      <c r="CP18">
        <v>3364565</v>
      </c>
      <c r="CQ18">
        <v>350</v>
      </c>
      <c r="CR18" s="52">
        <v>0</v>
      </c>
      <c r="CS18" s="52">
        <v>0</v>
      </c>
      <c r="CT18">
        <v>0</v>
      </c>
      <c r="CU18" s="52">
        <v>0</v>
      </c>
      <c r="CV18" s="52">
        <v>0</v>
      </c>
      <c r="CW18">
        <v>350</v>
      </c>
      <c r="CX18">
        <v>0</v>
      </c>
      <c r="CY18" t="s">
        <v>708</v>
      </c>
      <c r="DA18" s="6">
        <v>4714418.3595815422</v>
      </c>
      <c r="DB18" s="6">
        <v>4716306.3959050355</v>
      </c>
      <c r="DC18">
        <v>0</v>
      </c>
      <c r="DD18">
        <v>0</v>
      </c>
      <c r="DE18" s="6">
        <v>1.43573290880438E-2</v>
      </c>
      <c r="DF18" s="6">
        <v>2.96574999289889E-2</v>
      </c>
      <c r="DG18" s="48">
        <v>1.3892323946694599E-2</v>
      </c>
      <c r="DH18" s="48">
        <v>1.8444775633341001E-2</v>
      </c>
      <c r="DI18" s="48">
        <v>3.2337099580035597E-2</v>
      </c>
      <c r="DJ18" s="48">
        <v>4.6500514134922198E-4</v>
      </c>
      <c r="DK18" s="48">
        <v>1.12127242956478E-2</v>
      </c>
      <c r="DL18" s="48">
        <v>1.16777294369971E-2</v>
      </c>
      <c r="DM18" s="6">
        <v>4749520.2530132001</v>
      </c>
      <c r="DN18" s="6">
        <v>4749481.9037186503</v>
      </c>
      <c r="DO18" s="6">
        <v>35076.521754487003</v>
      </c>
      <c r="DP18" s="6">
        <v>33137.997735344798</v>
      </c>
      <c r="DQ18" s="48">
        <v>33098.188421245002</v>
      </c>
      <c r="DR18" s="48">
        <v>32909.699512449602</v>
      </c>
      <c r="DS18" s="48">
        <v>66007.887933694597</v>
      </c>
      <c r="DT18" s="48">
        <v>228.33333324200001</v>
      </c>
      <c r="DU18" s="48">
        <v>228.29822289520899</v>
      </c>
      <c r="DV18" s="48">
        <v>456.63155613720897</v>
      </c>
      <c r="DW18">
        <v>45</v>
      </c>
      <c r="DX18">
        <v>0</v>
      </c>
      <c r="DY18">
        <v>45</v>
      </c>
      <c r="DZ18">
        <v>1705</v>
      </c>
      <c r="EA18">
        <v>0</v>
      </c>
      <c r="EB18">
        <v>1705</v>
      </c>
      <c r="EC18">
        <v>25.357319840781301</v>
      </c>
      <c r="ED18">
        <v>37.4804207699732</v>
      </c>
      <c r="EE18">
        <v>62.837740610754601</v>
      </c>
      <c r="EF18">
        <v>25.357319840781301</v>
      </c>
      <c r="EG18">
        <v>37.4804207699732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0.19037461912811299</v>
      </c>
      <c r="EV18">
        <v>0.152471020955635</v>
      </c>
      <c r="EW18">
        <v>0</v>
      </c>
      <c r="EX18">
        <v>0</v>
      </c>
      <c r="EY18">
        <v>0</v>
      </c>
      <c r="EZ18">
        <v>5.0843182928503996</v>
      </c>
      <c r="FA18">
        <v>0</v>
      </c>
      <c r="FB18">
        <v>0</v>
      </c>
      <c r="FC18">
        <v>0</v>
      </c>
      <c r="FD18">
        <v>6.2118666222999996</v>
      </c>
      <c r="FE18">
        <v>0</v>
      </c>
      <c r="FF18">
        <v>0</v>
      </c>
      <c r="FG18">
        <v>0</v>
      </c>
      <c r="FH18">
        <v>0</v>
      </c>
      <c r="FI18">
        <v>0.41618570601671601</v>
      </c>
      <c r="FJ18">
        <v>0</v>
      </c>
      <c r="FK18">
        <v>0</v>
      </c>
      <c r="FL18">
        <v>0</v>
      </c>
      <c r="FM18">
        <v>0</v>
      </c>
      <c r="FN18">
        <v>1.00330268537618E-8</v>
      </c>
      <c r="FO18">
        <v>9.86936490865453E-10</v>
      </c>
      <c r="FP18">
        <v>4.6786408081089803E-11</v>
      </c>
      <c r="FQ18">
        <v>9.86936490865453E-10</v>
      </c>
      <c r="FR18" s="1">
        <v>1.00330268537618E-8</v>
      </c>
      <c r="FS18" s="1">
        <v>1.1691225765275701E-10</v>
      </c>
      <c r="FT18" s="1">
        <v>1.00330268537618E-8</v>
      </c>
      <c r="FU18">
        <v>5.89950294652015E-2</v>
      </c>
      <c r="FV18">
        <v>0</v>
      </c>
      <c r="FW18">
        <v>-2.6956967807835802E-9</v>
      </c>
      <c r="FX18">
        <v>1.4421824588195501E-9</v>
      </c>
      <c r="FY18">
        <v>4.1378792396031296E-9</v>
      </c>
      <c r="FZ18" s="1">
        <v>-1.6603769508095499E-7</v>
      </c>
      <c r="GA18" s="1">
        <v>3.35096173031956E-10</v>
      </c>
      <c r="GB18" s="1">
        <v>1.6637279125398599E-7</v>
      </c>
      <c r="GC18" s="1">
        <v>1.26</v>
      </c>
      <c r="GD18">
        <v>0</v>
      </c>
      <c r="GE18">
        <v>0</v>
      </c>
      <c r="GF18">
        <v>0.19037461912811299</v>
      </c>
      <c r="GG18">
        <v>0.152471020955635</v>
      </c>
      <c r="GH18">
        <v>4.9576556197417002E-5</v>
      </c>
      <c r="GI18">
        <v>4.70467347898351E-5</v>
      </c>
      <c r="GJ18">
        <v>0.33379933603346601</v>
      </c>
      <c r="GK18">
        <v>0.113823789558296</v>
      </c>
      <c r="GL18">
        <v>4.9576556197417002E-5</v>
      </c>
      <c r="GM18">
        <v>4.70467347898351E-5</v>
      </c>
      <c r="GN18">
        <v>0</v>
      </c>
      <c r="GO18">
        <v>12.6797007705872</v>
      </c>
      <c r="GP18">
        <v>0</v>
      </c>
      <c r="GQ18">
        <v>0</v>
      </c>
      <c r="GR18">
        <v>0</v>
      </c>
      <c r="GS18">
        <v>0.833326228060154</v>
      </c>
      <c r="GT18">
        <v>0</v>
      </c>
      <c r="GU18">
        <v>0</v>
      </c>
      <c r="GV18">
        <v>0</v>
      </c>
      <c r="GW18">
        <v>0</v>
      </c>
      <c r="GX18">
        <v>0.416658795760881</v>
      </c>
      <c r="GY18">
        <v>0</v>
      </c>
      <c r="GZ18">
        <v>0</v>
      </c>
      <c r="HA18">
        <v>0</v>
      </c>
      <c r="HB18">
        <v>0</v>
      </c>
      <c r="HC18">
        <v>7.3412679357787095E-7</v>
      </c>
      <c r="HD18">
        <v>7.3412679357787095E-7</v>
      </c>
      <c r="HE18">
        <v>3.8932665979984897E-8</v>
      </c>
      <c r="HF18">
        <v>7.3412679357787095E-7</v>
      </c>
      <c r="HG18" s="1">
        <v>1.1487136464261E-7</v>
      </c>
      <c r="HH18" s="1">
        <v>1.05546475559492E-7</v>
      </c>
      <c r="HI18" s="1">
        <v>1.1487136464261E-7</v>
      </c>
      <c r="HJ18">
        <v>9.1732230493731498E-2</v>
      </c>
      <c r="HK18">
        <v>0</v>
      </c>
      <c r="HL18">
        <v>-1.21321684625753E-7</v>
      </c>
      <c r="HM18">
        <v>6.6155034879209297E-9</v>
      </c>
      <c r="HN18">
        <v>1.27937188113674E-7</v>
      </c>
      <c r="HO18" s="1">
        <v>-1.7847020044649401E-7</v>
      </c>
      <c r="HP18" s="1">
        <v>2.1433553621066399E-8</v>
      </c>
      <c r="HQ18" s="1">
        <v>1.9990375406756001E-7</v>
      </c>
      <c r="HR18">
        <v>1.2833333334999999</v>
      </c>
      <c r="HS18">
        <v>0.174532925199432</v>
      </c>
      <c r="HT18">
        <v>0</v>
      </c>
      <c r="HU18">
        <v>0</v>
      </c>
      <c r="HV18">
        <v>5.0843182928503996</v>
      </c>
      <c r="HW18">
        <v>0</v>
      </c>
      <c r="HX18">
        <v>0</v>
      </c>
      <c r="HY18">
        <v>0</v>
      </c>
      <c r="HZ18">
        <v>6.2118666222999996</v>
      </c>
      <c r="IA18">
        <v>0</v>
      </c>
      <c r="IB18">
        <v>0</v>
      </c>
      <c r="IC18">
        <v>0</v>
      </c>
      <c r="ID18">
        <v>0</v>
      </c>
      <c r="IE18">
        <v>0.41618570601671601</v>
      </c>
      <c r="IF18">
        <v>0</v>
      </c>
      <c r="IG18">
        <v>0</v>
      </c>
      <c r="IH18">
        <v>0</v>
      </c>
      <c r="II18">
        <v>0</v>
      </c>
      <c r="IJ18">
        <v>7.3412679357787095E-7</v>
      </c>
      <c r="IK18">
        <v>7.3412679357787095E-7</v>
      </c>
      <c r="IL18">
        <v>3.8932665979984897E-8</v>
      </c>
      <c r="IM18">
        <v>7.3412679357787095E-7</v>
      </c>
      <c r="IN18" s="1">
        <v>1.1487136464261E-7</v>
      </c>
      <c r="IO18" s="1">
        <v>1.05546475559492E-7</v>
      </c>
      <c r="IP18" s="1">
        <v>1.1487136464261E-7</v>
      </c>
      <c r="IQ18">
        <v>9.1732230493731498E-2</v>
      </c>
      <c r="IR18">
        <v>0</v>
      </c>
      <c r="IS18">
        <v>4978</v>
      </c>
      <c r="IT18">
        <v>3288</v>
      </c>
      <c r="IU18">
        <v>2326</v>
      </c>
      <c r="IV18">
        <v>2197</v>
      </c>
      <c r="IW18">
        <v>129</v>
      </c>
      <c r="IX18">
        <v>1040</v>
      </c>
      <c r="IY18">
        <v>1157</v>
      </c>
      <c r="IZ18">
        <v>0</v>
      </c>
      <c r="JA18">
        <v>707</v>
      </c>
      <c r="JB18">
        <v>3531</v>
      </c>
      <c r="JC18">
        <v>3871</v>
      </c>
      <c r="JD18">
        <v>22</v>
      </c>
      <c r="JE18">
        <v>22</v>
      </c>
      <c r="JF18">
        <v>1447</v>
      </c>
      <c r="JG18">
        <v>1444</v>
      </c>
      <c r="JH18">
        <v>3</v>
      </c>
      <c r="JI18">
        <v>0</v>
      </c>
      <c r="JJ18">
        <v>0</v>
      </c>
      <c r="JK18">
        <v>6.2879016414385495E-5</v>
      </c>
      <c r="JL18" s="1">
        <v>7.6013791432405498E-6</v>
      </c>
      <c r="JM18">
        <v>5.42778399847954E-5</v>
      </c>
      <c r="JN18">
        <v>6.2879016414385495E-5</v>
      </c>
      <c r="JO18" s="1">
        <v>7.6013791432405498E-6</v>
      </c>
      <c r="JP18" s="1">
        <v>7.2141332262409802E-6</v>
      </c>
      <c r="JQ18">
        <v>0</v>
      </c>
      <c r="JR18">
        <v>0</v>
      </c>
      <c r="JS18">
        <v>0</v>
      </c>
      <c r="JT18">
        <v>0</v>
      </c>
      <c r="JU18">
        <v>0</v>
      </c>
      <c r="JV18">
        <v>0</v>
      </c>
      <c r="JW18">
        <v>1.7593728214238299E-3</v>
      </c>
      <c r="JX18">
        <v>1.7592104764082199E-3</v>
      </c>
      <c r="JY18">
        <v>2.8287163859320801E-4</v>
      </c>
      <c r="JZ18">
        <v>2.8210123129487202E-4</v>
      </c>
      <c r="KA18">
        <v>-1.2401738140653701E-7</v>
      </c>
      <c r="KB18">
        <v>8.05768594674048E-9</v>
      </c>
      <c r="KC18">
        <v>1.3207506735327701E-7</v>
      </c>
      <c r="KD18" s="1">
        <v>-3.44507895527449E-7</v>
      </c>
      <c r="KE18" s="1">
        <v>2.17686497940983E-8</v>
      </c>
      <c r="KF18" s="1">
        <v>3.6627654532154698E-7</v>
      </c>
      <c r="KG18" s="1">
        <v>1.26</v>
      </c>
      <c r="KH18">
        <v>4714820.6772800498</v>
      </c>
      <c r="KI18">
        <v>9429239.0368616004</v>
      </c>
      <c r="KJ18">
        <v>0</v>
      </c>
      <c r="KK18">
        <v>0</v>
      </c>
      <c r="KL18">
        <v>0</v>
      </c>
      <c r="KM18" t="s">
        <v>709</v>
      </c>
      <c r="KO18" t="s">
        <v>710</v>
      </c>
      <c r="KP18" t="s">
        <v>430</v>
      </c>
      <c r="KQ18" t="s">
        <v>320</v>
      </c>
      <c r="KR18">
        <v>5</v>
      </c>
      <c r="KS18">
        <v>0</v>
      </c>
      <c r="KT18">
        <v>0</v>
      </c>
      <c r="KU18">
        <v>0</v>
      </c>
      <c r="KV18">
        <v>1</v>
      </c>
      <c r="KX18">
        <v>1</v>
      </c>
      <c r="KY18">
        <v>1</v>
      </c>
      <c r="LF18" t="s">
        <v>321</v>
      </c>
      <c r="LK18">
        <v>1</v>
      </c>
      <c r="LL18" t="s">
        <v>318</v>
      </c>
      <c r="LM18" t="s">
        <v>318</v>
      </c>
      <c r="LN18">
        <v>0</v>
      </c>
      <c r="LO18">
        <v>1</v>
      </c>
    </row>
    <row r="19" spans="1:327" x14ac:dyDescent="0.2">
      <c r="A19" t="s">
        <v>348</v>
      </c>
      <c r="B19">
        <v>35</v>
      </c>
      <c r="C19">
        <v>4</v>
      </c>
      <c r="D19" t="s">
        <v>525</v>
      </c>
      <c r="E19" t="s">
        <v>462</v>
      </c>
      <c r="F19" t="s">
        <v>529</v>
      </c>
      <c r="G19">
        <v>5</v>
      </c>
      <c r="H19">
        <v>11</v>
      </c>
      <c r="I19" s="6">
        <v>9374063.0758008007</v>
      </c>
      <c r="J19">
        <v>0</v>
      </c>
      <c r="K19">
        <v>0</v>
      </c>
      <c r="L19" t="s">
        <v>320</v>
      </c>
      <c r="M19" t="s">
        <v>318</v>
      </c>
      <c r="N19" t="s">
        <v>462</v>
      </c>
      <c r="O19" t="s">
        <v>529</v>
      </c>
      <c r="P19" s="6">
        <f t="shared" si="0"/>
        <v>245002.9241991993</v>
      </c>
      <c r="Q19" s="6">
        <f t="shared" si="1"/>
        <v>9619066</v>
      </c>
      <c r="R19" s="6">
        <v>9374063.0758008007</v>
      </c>
      <c r="S19" t="s">
        <v>632</v>
      </c>
      <c r="T19" s="51">
        <v>44431.103992256947</v>
      </c>
      <c r="U19" s="6">
        <v>9619066.7793004606</v>
      </c>
      <c r="V19">
        <v>1</v>
      </c>
      <c r="W19">
        <v>1</v>
      </c>
      <c r="X19" t="s">
        <v>530</v>
      </c>
      <c r="Y19" t="s">
        <v>530</v>
      </c>
      <c r="Z19">
        <v>80</v>
      </c>
      <c r="AA19">
        <v>656</v>
      </c>
      <c r="AB19">
        <v>4652</v>
      </c>
      <c r="AC19">
        <v>2326</v>
      </c>
      <c r="AD19">
        <v>0.28199999999999997</v>
      </c>
      <c r="AE19">
        <v>0</v>
      </c>
      <c r="AF19">
        <v>375.95418906211802</v>
      </c>
      <c r="AG19">
        <v>0</v>
      </c>
      <c r="AH19" t="s">
        <v>711</v>
      </c>
      <c r="AI19" t="s">
        <v>636</v>
      </c>
      <c r="AJ19" t="s">
        <v>636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1</v>
      </c>
      <c r="AV19">
        <v>1</v>
      </c>
      <c r="AW19">
        <v>11</v>
      </c>
      <c r="BE19" s="35">
        <v>1137</v>
      </c>
      <c r="BF19" t="b">
        <v>1</v>
      </c>
      <c r="BG19">
        <v>0</v>
      </c>
      <c r="BI19" s="6">
        <v>9619066.7793004606</v>
      </c>
      <c r="BK19" s="6">
        <v>9619066.7793004606</v>
      </c>
      <c r="BL19">
        <v>0</v>
      </c>
      <c r="BM19" s="6">
        <v>6.8738008747763493E-2</v>
      </c>
      <c r="BN19" s="6">
        <v>9689618.1790663097</v>
      </c>
      <c r="BO19" s="6">
        <v>70551.230510010806</v>
      </c>
      <c r="BP19">
        <v>0.10051783235218099</v>
      </c>
      <c r="BQ19">
        <v>0</v>
      </c>
      <c r="BR19">
        <v>0</v>
      </c>
      <c r="BS19">
        <v>7</v>
      </c>
      <c r="BT19">
        <v>101</v>
      </c>
      <c r="BU19">
        <v>339</v>
      </c>
      <c r="BV19">
        <v>606</v>
      </c>
      <c r="BW19" s="41">
        <v>0</v>
      </c>
      <c r="BX19">
        <v>36</v>
      </c>
      <c r="BY19" s="41">
        <v>0</v>
      </c>
      <c r="BZ19">
        <v>3500</v>
      </c>
      <c r="CA19" s="41">
        <v>0</v>
      </c>
      <c r="CB19">
        <v>0</v>
      </c>
      <c r="CC19" s="41">
        <v>0</v>
      </c>
      <c r="CD19">
        <v>1447</v>
      </c>
      <c r="CE19">
        <v>485</v>
      </c>
      <c r="CF19">
        <v>1007129</v>
      </c>
      <c r="CG19">
        <v>306</v>
      </c>
      <c r="CH19">
        <v>637224</v>
      </c>
      <c r="CI19" s="41">
        <v>0</v>
      </c>
      <c r="CJ19">
        <v>83736</v>
      </c>
      <c r="CK19" s="41">
        <v>0</v>
      </c>
      <c r="CL19">
        <v>8139960</v>
      </c>
      <c r="CM19" s="41">
        <v>0</v>
      </c>
      <c r="CN19">
        <v>0</v>
      </c>
      <c r="CO19" s="41">
        <v>0</v>
      </c>
      <c r="CP19">
        <v>3364565</v>
      </c>
      <c r="CQ19">
        <v>346</v>
      </c>
      <c r="CR19" s="52">
        <v>0</v>
      </c>
      <c r="CS19" s="52">
        <v>0</v>
      </c>
      <c r="CT19">
        <v>791</v>
      </c>
      <c r="CU19" s="52">
        <v>0</v>
      </c>
      <c r="CV19" s="52">
        <v>0</v>
      </c>
      <c r="CW19">
        <v>346</v>
      </c>
      <c r="CX19">
        <v>791</v>
      </c>
      <c r="CY19" t="s">
        <v>712</v>
      </c>
      <c r="DA19" s="6">
        <v>4808608.7345529702</v>
      </c>
      <c r="DB19" s="6">
        <v>4810458.0447474886</v>
      </c>
      <c r="DC19">
        <v>0</v>
      </c>
      <c r="DD19">
        <v>0</v>
      </c>
      <c r="DE19" s="6">
        <v>1.1300404280391399E-2</v>
      </c>
      <c r="DF19" s="6">
        <v>5.7437604467371998E-2</v>
      </c>
      <c r="DG19" s="48">
        <v>8.5962952239471997E-3</v>
      </c>
      <c r="DH19" s="48">
        <v>1.5784733300598999E-2</v>
      </c>
      <c r="DI19" s="48">
        <v>2.4381028524546201E-2</v>
      </c>
      <c r="DJ19" s="48">
        <v>2.7041090564442799E-3</v>
      </c>
      <c r="DK19" s="48">
        <v>4.1652871166772902E-2</v>
      </c>
      <c r="DL19" s="48">
        <v>4.4356980223217199E-2</v>
      </c>
      <c r="DM19" s="6">
        <v>4844808.0106037604</v>
      </c>
      <c r="DN19" s="6">
        <v>4844810.1684625503</v>
      </c>
      <c r="DO19" s="6">
        <v>36199.263728046702</v>
      </c>
      <c r="DP19" s="6">
        <v>34351.966781964002</v>
      </c>
      <c r="DQ19" s="48">
        <v>34240.930394804702</v>
      </c>
      <c r="DR19" s="48">
        <v>34121.904801545199</v>
      </c>
      <c r="DS19" s="48">
        <v>68362.835196350003</v>
      </c>
      <c r="DT19" s="48">
        <v>228.33333324200001</v>
      </c>
      <c r="DU19" s="48">
        <v>228.36163648073901</v>
      </c>
      <c r="DV19" s="48">
        <v>456.69496972273902</v>
      </c>
      <c r="DW19">
        <v>35</v>
      </c>
      <c r="DX19">
        <v>1.0425623387790099</v>
      </c>
      <c r="DY19">
        <v>36.042562338779</v>
      </c>
      <c r="DZ19">
        <v>1695</v>
      </c>
      <c r="EA19">
        <v>0.65778159931212299</v>
      </c>
      <c r="EB19">
        <v>1695.6577815993101</v>
      </c>
      <c r="EC19">
        <v>1.0223389770469501E-3</v>
      </c>
      <c r="ED19">
        <v>9.9495493375134206E-2</v>
      </c>
      <c r="EE19">
        <v>0.10051783235218099</v>
      </c>
      <c r="EF19">
        <v>1.0223389770469501E-3</v>
      </c>
      <c r="EG19">
        <v>9.9495493375134206E-2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0.176925286907198</v>
      </c>
      <c r="EV19">
        <v>0.153523682778373</v>
      </c>
      <c r="EW19">
        <v>8.9990252278404598E-5</v>
      </c>
      <c r="EX19">
        <v>0</v>
      </c>
      <c r="EY19">
        <v>0</v>
      </c>
      <c r="EZ19">
        <v>5.67715106480708</v>
      </c>
      <c r="FA19">
        <v>8.3800742427295102E-5</v>
      </c>
      <c r="FB19">
        <v>8.6256608726551596E-5</v>
      </c>
      <c r="FC19">
        <v>0</v>
      </c>
      <c r="FD19">
        <v>6.2118666147999999</v>
      </c>
      <c r="FE19">
        <v>8.9940827851186998E-5</v>
      </c>
      <c r="FF19">
        <v>8.9987684965252003E-5</v>
      </c>
      <c r="FG19">
        <v>8.9595821232357696E-5</v>
      </c>
      <c r="FH19">
        <v>8.9892997552354305E-5</v>
      </c>
      <c r="FI19">
        <v>0.22424984799866801</v>
      </c>
      <c r="FJ19">
        <v>0</v>
      </c>
      <c r="FK19">
        <v>0</v>
      </c>
      <c r="FL19">
        <v>0</v>
      </c>
      <c r="FM19">
        <v>0</v>
      </c>
      <c r="FN19">
        <v>4.4981856017756098E-9</v>
      </c>
      <c r="FO19">
        <v>1.08506020835008E-9</v>
      </c>
      <c r="FP19">
        <v>2.0008883439004401E-10</v>
      </c>
      <c r="FQ19">
        <v>1.08506020835008E-9</v>
      </c>
      <c r="FR19">
        <v>4.4981856017756098E-9</v>
      </c>
      <c r="FS19">
        <v>4.4981856017756098E-9</v>
      </c>
      <c r="FT19">
        <v>2.00316208065487E-10</v>
      </c>
      <c r="FU19">
        <v>6.9540217917385405E-7</v>
      </c>
      <c r="FV19">
        <v>0</v>
      </c>
      <c r="FW19">
        <v>-1.46772397338042E-8</v>
      </c>
      <c r="FX19">
        <v>8.8860344782534105E-9</v>
      </c>
      <c r="FY19">
        <v>2.3563274212057701E-8</v>
      </c>
      <c r="FZ19">
        <v>9.8668480633482694E-8</v>
      </c>
      <c r="GA19">
        <v>1.00912011681055E-7</v>
      </c>
      <c r="GB19">
        <v>2.2435310475729602E-9</v>
      </c>
      <c r="GC19">
        <v>1.24</v>
      </c>
      <c r="GD19">
        <v>0.174532925199432</v>
      </c>
      <c r="GE19">
        <v>0</v>
      </c>
      <c r="GF19">
        <v>0.176925286907198</v>
      </c>
      <c r="GG19">
        <v>0.153523682778373</v>
      </c>
      <c r="GH19">
        <v>9.79938694161131E-5</v>
      </c>
      <c r="GI19">
        <v>9.7947814757248704E-5</v>
      </c>
      <c r="GJ19">
        <v>0.58313451679448602</v>
      </c>
      <c r="GK19">
        <v>0.15362193059313001</v>
      </c>
      <c r="GL19">
        <v>9.79938694161131E-5</v>
      </c>
      <c r="GM19">
        <v>9.7947814757248704E-5</v>
      </c>
      <c r="GN19">
        <v>0</v>
      </c>
      <c r="GO19">
        <v>9.4262869967186909</v>
      </c>
      <c r="GP19">
        <v>9.6501151500430802E-5</v>
      </c>
      <c r="GQ19">
        <v>9.7072296557088004E-5</v>
      </c>
      <c r="GR19">
        <v>0</v>
      </c>
      <c r="GS19">
        <v>3.2499027567164198</v>
      </c>
      <c r="GT19">
        <v>9.7952048886518206E-5</v>
      </c>
      <c r="GU19">
        <v>9.7988975440082003E-5</v>
      </c>
      <c r="GV19">
        <v>9.7303164439566103E-5</v>
      </c>
      <c r="GW19">
        <v>9.7946717616537103E-5</v>
      </c>
      <c r="GX19">
        <v>0.41676406451794701</v>
      </c>
      <c r="GY19">
        <v>0</v>
      </c>
      <c r="GZ19">
        <v>9.7398017947392099E-5</v>
      </c>
      <c r="HA19">
        <v>0</v>
      </c>
      <c r="HB19">
        <v>0</v>
      </c>
      <c r="HC19">
        <v>7.6881298789466206E-6</v>
      </c>
      <c r="HD19">
        <v>7.6881298789466206E-6</v>
      </c>
      <c r="HE19">
        <v>5.43852411993839E-8</v>
      </c>
      <c r="HF19">
        <v>7.6881298789466206E-6</v>
      </c>
      <c r="HG19">
        <v>2.9176314653156499E-7</v>
      </c>
      <c r="HH19">
        <v>2.6411506226509102E-7</v>
      </c>
      <c r="HI19">
        <v>2.9176314653156499E-7</v>
      </c>
      <c r="HJ19">
        <v>5.9000702172999603E-2</v>
      </c>
      <c r="HK19">
        <v>0</v>
      </c>
      <c r="HL19">
        <v>-4.7128910626766301E-7</v>
      </c>
      <c r="HM19">
        <v>1.4272673966772899E-8</v>
      </c>
      <c r="HN19">
        <v>4.8556178023443597E-7</v>
      </c>
      <c r="HO19">
        <v>6.5833965419745296E-8</v>
      </c>
      <c r="HP19">
        <v>1.2762538255134999E-7</v>
      </c>
      <c r="HQ19">
        <v>6.1791417131604996E-8</v>
      </c>
      <c r="HR19">
        <v>0.59</v>
      </c>
      <c r="HS19">
        <v>0.174532925199432</v>
      </c>
      <c r="HT19">
        <v>0</v>
      </c>
      <c r="HU19">
        <v>0</v>
      </c>
      <c r="HV19">
        <v>5.67715106480708</v>
      </c>
      <c r="HW19">
        <v>9.6501151500430802E-5</v>
      </c>
      <c r="HX19">
        <v>9.7072296557088004E-5</v>
      </c>
      <c r="HY19">
        <v>0</v>
      </c>
      <c r="HZ19">
        <v>6.2118666147999999</v>
      </c>
      <c r="IA19">
        <v>9.7952048886518206E-5</v>
      </c>
      <c r="IB19">
        <v>9.7988975440082003E-5</v>
      </c>
      <c r="IC19">
        <v>9.7303164439566103E-5</v>
      </c>
      <c r="ID19">
        <v>9.7946717616537103E-5</v>
      </c>
      <c r="IE19">
        <v>0.22424984799866801</v>
      </c>
      <c r="IF19">
        <v>0</v>
      </c>
      <c r="IG19">
        <v>9.7398017947392099E-5</v>
      </c>
      <c r="IH19">
        <v>0</v>
      </c>
      <c r="II19">
        <v>0</v>
      </c>
      <c r="IJ19">
        <v>7.6881298789466206E-6</v>
      </c>
      <c r="IK19">
        <v>7.6881298789466206E-6</v>
      </c>
      <c r="IL19">
        <v>5.43852411993839E-8</v>
      </c>
      <c r="IM19">
        <v>7.6881298789466206E-6</v>
      </c>
      <c r="IN19">
        <v>2.9176314653156499E-7</v>
      </c>
      <c r="IO19">
        <v>2.6411506226509102E-7</v>
      </c>
      <c r="IP19">
        <v>2.9176314653156499E-7</v>
      </c>
      <c r="IQ19">
        <v>5.9000702172999603E-2</v>
      </c>
      <c r="IR19">
        <v>0</v>
      </c>
      <c r="IS19">
        <v>4983</v>
      </c>
      <c r="IT19">
        <v>3288</v>
      </c>
      <c r="IU19">
        <v>2326</v>
      </c>
      <c r="IV19">
        <v>2197</v>
      </c>
      <c r="IW19">
        <v>129</v>
      </c>
      <c r="IX19">
        <v>1040</v>
      </c>
      <c r="IY19">
        <v>1157</v>
      </c>
      <c r="IZ19">
        <v>0</v>
      </c>
      <c r="JA19">
        <v>707</v>
      </c>
      <c r="JB19">
        <v>3536</v>
      </c>
      <c r="JC19">
        <v>3871</v>
      </c>
      <c r="JD19">
        <v>22</v>
      </c>
      <c r="JE19">
        <v>22</v>
      </c>
      <c r="JF19">
        <v>1447</v>
      </c>
      <c r="JG19">
        <v>1444</v>
      </c>
      <c r="JH19">
        <v>3</v>
      </c>
      <c r="JI19">
        <v>0</v>
      </c>
      <c r="JJ19">
        <v>0</v>
      </c>
      <c r="JK19">
        <v>6.3270605307030799E-5</v>
      </c>
      <c r="JL19">
        <v>5.4014656750700496E-6</v>
      </c>
      <c r="JM19">
        <v>6.3270605307030799E-5</v>
      </c>
      <c r="JN19">
        <v>6.3185374845176002E-5</v>
      </c>
      <c r="JO19">
        <v>5.4014656750700496E-6</v>
      </c>
      <c r="JP19">
        <v>5.3738052117058203E-6</v>
      </c>
      <c r="JQ19">
        <v>0</v>
      </c>
      <c r="JR19">
        <v>0</v>
      </c>
      <c r="JS19">
        <v>0</v>
      </c>
      <c r="JT19">
        <v>0</v>
      </c>
      <c r="JU19">
        <v>0</v>
      </c>
      <c r="JV19">
        <v>0</v>
      </c>
      <c r="JW19">
        <v>1.6877953074808201E-3</v>
      </c>
      <c r="JX19">
        <v>1.6879151375528199E-3</v>
      </c>
      <c r="JY19">
        <v>2.6561138758217899E-4</v>
      </c>
      <c r="JZ19">
        <v>2.6480094416440002E-4</v>
      </c>
      <c r="KA19">
        <v>-4.8596634600146704E-7</v>
      </c>
      <c r="KB19">
        <v>2.3158708445026401E-8</v>
      </c>
      <c r="KC19">
        <v>5.09125054446494E-7</v>
      </c>
      <c r="KD19">
        <v>1.64502446053228E-7</v>
      </c>
      <c r="KE19">
        <v>2.2853739423240599E-7</v>
      </c>
      <c r="KF19">
        <v>6.4034948179178002E-8</v>
      </c>
      <c r="KG19">
        <v>1.24</v>
      </c>
      <c r="KH19">
        <v>4808987.1686527897</v>
      </c>
      <c r="KI19">
        <v>9617595.9032057598</v>
      </c>
      <c r="KJ19">
        <v>0.174532925199432</v>
      </c>
      <c r="KK19">
        <v>0</v>
      </c>
      <c r="KL19">
        <v>0</v>
      </c>
      <c r="KM19" t="s">
        <v>713</v>
      </c>
      <c r="KO19" t="s">
        <v>714</v>
      </c>
      <c r="KP19" t="s">
        <v>525</v>
      </c>
      <c r="KQ19" t="s">
        <v>320</v>
      </c>
      <c r="KR19">
        <v>5</v>
      </c>
      <c r="KS19">
        <v>0</v>
      </c>
      <c r="KT19">
        <v>0</v>
      </c>
      <c r="KU19">
        <v>0</v>
      </c>
      <c r="KV19">
        <v>1</v>
      </c>
      <c r="KX19">
        <v>1</v>
      </c>
      <c r="KY19">
        <v>1</v>
      </c>
      <c r="LF19" t="s">
        <v>321</v>
      </c>
      <c r="LK19">
        <v>1</v>
      </c>
      <c r="LL19" t="s">
        <v>318</v>
      </c>
      <c r="LM19" t="s">
        <v>318</v>
      </c>
      <c r="LN19">
        <v>0</v>
      </c>
      <c r="LO19">
        <v>1</v>
      </c>
    </row>
    <row r="20" spans="1:327" x14ac:dyDescent="0.2">
      <c r="A20" t="s">
        <v>348</v>
      </c>
      <c r="B20">
        <v>41</v>
      </c>
      <c r="C20">
        <v>4</v>
      </c>
      <c r="D20" t="s">
        <v>525</v>
      </c>
      <c r="E20" t="s">
        <v>462</v>
      </c>
      <c r="F20" t="s">
        <v>529</v>
      </c>
      <c r="G20">
        <v>5</v>
      </c>
      <c r="H20">
        <v>10</v>
      </c>
      <c r="I20" s="6">
        <v>10061767.154412</v>
      </c>
      <c r="J20">
        <v>0</v>
      </c>
      <c r="K20">
        <v>0</v>
      </c>
      <c r="L20" t="s">
        <v>320</v>
      </c>
      <c r="M20" t="s">
        <v>318</v>
      </c>
      <c r="N20" t="s">
        <v>462</v>
      </c>
      <c r="O20" t="s">
        <v>529</v>
      </c>
      <c r="P20" s="6">
        <f t="shared" si="0"/>
        <v>299727.84558800049</v>
      </c>
      <c r="Q20" s="6">
        <f t="shared" si="1"/>
        <v>10361495</v>
      </c>
      <c r="R20" s="6">
        <v>10061767.154412</v>
      </c>
      <c r="S20" t="s">
        <v>632</v>
      </c>
      <c r="T20" s="51">
        <v>44427.632799166669</v>
      </c>
      <c r="U20" s="6">
        <v>10361495.2981569</v>
      </c>
      <c r="V20">
        <v>1</v>
      </c>
      <c r="W20">
        <v>1</v>
      </c>
      <c r="X20" t="s">
        <v>530</v>
      </c>
      <c r="Y20" t="s">
        <v>530</v>
      </c>
      <c r="Z20">
        <v>79</v>
      </c>
      <c r="AA20">
        <v>667</v>
      </c>
      <c r="AB20">
        <v>4650</v>
      </c>
      <c r="AC20">
        <v>2325</v>
      </c>
      <c r="AD20">
        <v>0.28699999999999998</v>
      </c>
      <c r="AE20">
        <v>0</v>
      </c>
      <c r="AF20">
        <v>354.98781728744501</v>
      </c>
      <c r="AG20">
        <v>0</v>
      </c>
      <c r="AH20" t="s">
        <v>715</v>
      </c>
      <c r="AI20" t="s">
        <v>636</v>
      </c>
      <c r="AJ20" t="s">
        <v>636</v>
      </c>
      <c r="AM20">
        <v>0</v>
      </c>
      <c r="AN20">
        <v>0</v>
      </c>
      <c r="AO20">
        <v>0</v>
      </c>
      <c r="AP20">
        <v>0</v>
      </c>
      <c r="AQ20">
        <v>1</v>
      </c>
      <c r="AR20">
        <v>1</v>
      </c>
      <c r="AV20">
        <v>1</v>
      </c>
      <c r="AW20">
        <v>10</v>
      </c>
      <c r="BE20" s="35">
        <v>810</v>
      </c>
      <c r="BF20" t="b">
        <v>1</v>
      </c>
      <c r="BG20">
        <v>0</v>
      </c>
      <c r="BI20" s="6">
        <v>10361495.2981569</v>
      </c>
      <c r="BK20" s="6">
        <v>10361495.2981569</v>
      </c>
      <c r="BL20">
        <v>0</v>
      </c>
      <c r="BM20" s="6">
        <v>3.03958473450676E-2</v>
      </c>
      <c r="BN20" s="6">
        <v>10446826.219906701</v>
      </c>
      <c r="BO20" s="6">
        <v>85281.700243472806</v>
      </c>
      <c r="BP20">
        <v>49.191110439091403</v>
      </c>
      <c r="BQ20">
        <v>0</v>
      </c>
      <c r="BR20">
        <v>0</v>
      </c>
      <c r="BS20">
        <v>17</v>
      </c>
      <c r="BT20">
        <v>102</v>
      </c>
      <c r="BU20">
        <v>355</v>
      </c>
      <c r="BV20">
        <v>604</v>
      </c>
      <c r="BW20" s="41">
        <v>0</v>
      </c>
      <c r="BX20">
        <v>28</v>
      </c>
      <c r="BY20" s="41">
        <v>0</v>
      </c>
      <c r="BZ20">
        <v>3513</v>
      </c>
      <c r="CA20" s="41">
        <v>0</v>
      </c>
      <c r="CB20">
        <v>0</v>
      </c>
      <c r="CC20" s="41">
        <v>0</v>
      </c>
      <c r="CD20">
        <v>1447</v>
      </c>
      <c r="CE20">
        <v>406</v>
      </c>
      <c r="CF20">
        <v>1022968</v>
      </c>
      <c r="CG20">
        <v>32</v>
      </c>
      <c r="CH20">
        <v>618354</v>
      </c>
      <c r="CI20" s="41">
        <v>0</v>
      </c>
      <c r="CJ20">
        <v>65100</v>
      </c>
      <c r="CK20" s="41">
        <v>0</v>
      </c>
      <c r="CL20">
        <v>8166685</v>
      </c>
      <c r="CM20" s="41">
        <v>0</v>
      </c>
      <c r="CN20">
        <v>0</v>
      </c>
      <c r="CO20" s="41">
        <v>0</v>
      </c>
      <c r="CP20">
        <v>3363118</v>
      </c>
      <c r="CQ20">
        <v>372</v>
      </c>
      <c r="CR20" s="52">
        <v>0</v>
      </c>
      <c r="CS20" s="52">
        <v>0</v>
      </c>
      <c r="CT20">
        <v>438</v>
      </c>
      <c r="CU20" s="52">
        <v>0</v>
      </c>
      <c r="CV20" s="52">
        <v>0</v>
      </c>
      <c r="CW20">
        <v>372</v>
      </c>
      <c r="CX20">
        <v>438</v>
      </c>
      <c r="CY20" t="s">
        <v>614</v>
      </c>
      <c r="DA20" s="6">
        <v>5179640.7283988437</v>
      </c>
      <c r="DB20" s="6">
        <v>5181854.5697580976</v>
      </c>
      <c r="DC20">
        <v>0</v>
      </c>
      <c r="DD20">
        <v>0</v>
      </c>
      <c r="DE20" s="6">
        <v>1.21765099021383E-2</v>
      </c>
      <c r="DF20" s="6">
        <v>1.8219337442929199E-2</v>
      </c>
      <c r="DG20" s="48">
        <v>8.5121023361458895E-3</v>
      </c>
      <c r="DH20" s="48">
        <v>1.0172204777692999E-2</v>
      </c>
      <c r="DI20" s="48">
        <v>1.86843071138388E-2</v>
      </c>
      <c r="DJ20" s="48">
        <v>3.6644075659924701E-3</v>
      </c>
      <c r="DK20" s="48">
        <v>8.0471326652362899E-3</v>
      </c>
      <c r="DL20" s="48">
        <v>1.1711540231228701E-2</v>
      </c>
      <c r="DM20" s="6">
        <v>5223431.1756722303</v>
      </c>
      <c r="DN20" s="6">
        <v>5223395.0442344705</v>
      </c>
      <c r="DO20" s="6">
        <v>43761.309860059802</v>
      </c>
      <c r="DP20" s="6">
        <v>41520.390383412901</v>
      </c>
      <c r="DQ20" s="48">
        <v>41679.643193481803</v>
      </c>
      <c r="DR20" s="48">
        <v>41297.682139774101</v>
      </c>
      <c r="DS20" s="48">
        <v>82977.325333255896</v>
      </c>
      <c r="DT20" s="48">
        <v>221.66666657799999</v>
      </c>
      <c r="DU20" s="48">
        <v>221.76630815502099</v>
      </c>
      <c r="DV20" s="48">
        <v>443.43297473302101</v>
      </c>
      <c r="DW20">
        <v>85</v>
      </c>
      <c r="DX20">
        <v>0.87311827956989196</v>
      </c>
      <c r="DY20">
        <v>85.873118279569894</v>
      </c>
      <c r="DZ20">
        <v>1775</v>
      </c>
      <c r="EA20">
        <v>6.8817204301075199E-2</v>
      </c>
      <c r="EB20">
        <v>1775.0688172043001</v>
      </c>
      <c r="EC20">
        <v>29.125236816693199</v>
      </c>
      <c r="ED20">
        <v>20.065873622398101</v>
      </c>
      <c r="EE20">
        <v>49.191110439091403</v>
      </c>
      <c r="EF20">
        <v>29.125236816693199</v>
      </c>
      <c r="EG20">
        <v>20.065873622398101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0.35651637768081901</v>
      </c>
      <c r="EV20">
        <v>0.154596572183645</v>
      </c>
      <c r="EW20">
        <v>8.9992529293425605E-5</v>
      </c>
      <c r="EX20">
        <v>0</v>
      </c>
      <c r="EY20">
        <v>0</v>
      </c>
      <c r="EZ20">
        <v>9.5823024130167092</v>
      </c>
      <c r="FA20">
        <v>8.4549955375632494E-5</v>
      </c>
      <c r="FB20">
        <v>8.8271929078967401E-5</v>
      </c>
      <c r="FC20">
        <v>0</v>
      </c>
      <c r="FD20">
        <v>7.4143332684126104</v>
      </c>
      <c r="FE20">
        <v>8.9948352168356394E-5</v>
      </c>
      <c r="FF20">
        <v>8.9987438423212303E-5</v>
      </c>
      <c r="FG20">
        <v>8.9045757050598695E-5</v>
      </c>
      <c r="FH20">
        <v>8.9886910563663396E-5</v>
      </c>
      <c r="FI20">
        <v>0.41675663338850999</v>
      </c>
      <c r="FJ20">
        <v>0</v>
      </c>
      <c r="FK20">
        <v>8.9966888509929096E-5</v>
      </c>
      <c r="FL20">
        <v>8.8598019476471198E-5</v>
      </c>
      <c r="FM20">
        <v>0</v>
      </c>
      <c r="FN20">
        <v>4.49910064759251E-9</v>
      </c>
      <c r="FO20">
        <v>4.4953842870398797E-9</v>
      </c>
      <c r="FP20">
        <v>2.0005463952088501E-10</v>
      </c>
      <c r="FQ20">
        <v>4.4953842870398797E-9</v>
      </c>
      <c r="FR20">
        <v>4.49910064759251E-9</v>
      </c>
      <c r="FS20">
        <v>4.49910064759251E-9</v>
      </c>
      <c r="FT20">
        <v>2.2513990671768601E-10</v>
      </c>
      <c r="FU20">
        <v>5.9000704382801299E-2</v>
      </c>
      <c r="FV20">
        <v>0</v>
      </c>
      <c r="FW20">
        <v>-2.5045972085610499E-8</v>
      </c>
      <c r="FX20">
        <v>9.4634593619441407E-9</v>
      </c>
      <c r="FY20">
        <v>3.4509431447554597E-8</v>
      </c>
      <c r="FZ20">
        <v>8.8140527976330197E-8</v>
      </c>
      <c r="GA20">
        <v>9.5142878025469395E-8</v>
      </c>
      <c r="GB20">
        <v>7.00235004913929E-9</v>
      </c>
      <c r="GC20">
        <v>1.55999999979999</v>
      </c>
      <c r="GD20">
        <v>0</v>
      </c>
      <c r="GE20">
        <v>0</v>
      </c>
      <c r="GF20">
        <v>0.35651637768081901</v>
      </c>
      <c r="GG20">
        <v>0.154596572183645</v>
      </c>
      <c r="GH20">
        <v>9.7996973246416904E-5</v>
      </c>
      <c r="GI20">
        <v>9.7997450950959493E-5</v>
      </c>
      <c r="GJ20">
        <v>1.08027912125084</v>
      </c>
      <c r="GK20">
        <v>0.16698786235164301</v>
      </c>
      <c r="GL20">
        <v>9.7996973246416904E-5</v>
      </c>
      <c r="GM20">
        <v>9.7997450950959493E-5</v>
      </c>
      <c r="GN20">
        <v>0</v>
      </c>
      <c r="GO20">
        <v>11.454333409319201</v>
      </c>
      <c r="GP20">
        <v>9.7339591861616599E-5</v>
      </c>
      <c r="GQ20">
        <v>9.7782862778195397E-5</v>
      </c>
      <c r="GR20">
        <v>0</v>
      </c>
      <c r="GS20">
        <v>1.57550330947238</v>
      </c>
      <c r="GT20">
        <v>9.7958578555434802E-5</v>
      </c>
      <c r="GU20">
        <v>9.7987547009219898E-5</v>
      </c>
      <c r="GV20">
        <v>9.7950260487422697E-5</v>
      </c>
      <c r="GW20">
        <v>9.7940540301877295E-5</v>
      </c>
      <c r="GX20">
        <v>0.41676460755449202</v>
      </c>
      <c r="GY20">
        <v>9.7860571954933002E-5</v>
      </c>
      <c r="GZ20">
        <v>9.7941054492567403E-5</v>
      </c>
      <c r="HA20">
        <v>9.7786672748512106E-5</v>
      </c>
      <c r="HB20">
        <v>0</v>
      </c>
      <c r="HC20">
        <v>2.1739742273041399E-6</v>
      </c>
      <c r="HD20">
        <v>2.1739742273041399E-6</v>
      </c>
      <c r="HE20">
        <v>2.1116854487246399E-7</v>
      </c>
      <c r="HF20">
        <v>2.1739742273041399E-6</v>
      </c>
      <c r="HG20">
        <v>4.6067424186446699E-7</v>
      </c>
      <c r="HH20">
        <v>4.6067424186446699E-7</v>
      </c>
      <c r="HI20">
        <v>1.1021231838270701E-7</v>
      </c>
      <c r="HJ20">
        <v>0.130500982566054</v>
      </c>
      <c r="HK20">
        <v>0</v>
      </c>
      <c r="HL20">
        <v>-7.3431624660816305E-8</v>
      </c>
      <c r="HM20">
        <v>1.1566983680322601E-8</v>
      </c>
      <c r="HN20">
        <v>8.4998608341138999E-8</v>
      </c>
      <c r="HO20">
        <v>8.3217176967928305E-8</v>
      </c>
      <c r="HP20">
        <v>1.02641817174535E-7</v>
      </c>
      <c r="HQ20">
        <v>1.94246402066071E-8</v>
      </c>
      <c r="HR20">
        <v>0.33</v>
      </c>
      <c r="HS20">
        <v>0.174532925199432</v>
      </c>
      <c r="HT20">
        <v>0</v>
      </c>
      <c r="HU20">
        <v>0</v>
      </c>
      <c r="HV20">
        <v>9.5823024130167092</v>
      </c>
      <c r="HW20">
        <v>9.7339591861616599E-5</v>
      </c>
      <c r="HX20">
        <v>9.7782862778195397E-5</v>
      </c>
      <c r="HY20">
        <v>0</v>
      </c>
      <c r="HZ20">
        <v>7.4143332684126104</v>
      </c>
      <c r="IA20">
        <v>9.7958578555434802E-5</v>
      </c>
      <c r="IB20">
        <v>9.7987547009219898E-5</v>
      </c>
      <c r="IC20">
        <v>9.7950260487422697E-5</v>
      </c>
      <c r="ID20">
        <v>9.7940540301877295E-5</v>
      </c>
      <c r="IE20">
        <v>0.41675663338850999</v>
      </c>
      <c r="IF20">
        <v>9.7860571954933002E-5</v>
      </c>
      <c r="IG20">
        <v>9.7941054492567403E-5</v>
      </c>
      <c r="IH20">
        <v>9.7786672748512106E-5</v>
      </c>
      <c r="II20">
        <v>0</v>
      </c>
      <c r="IJ20">
        <v>2.1739742273041399E-6</v>
      </c>
      <c r="IK20">
        <v>2.1739742273041399E-6</v>
      </c>
      <c r="IL20">
        <v>2.1116854487246399E-7</v>
      </c>
      <c r="IM20">
        <v>2.1739742273041399E-6</v>
      </c>
      <c r="IN20">
        <v>4.6067424186446699E-7</v>
      </c>
      <c r="IO20">
        <v>4.6067424186446699E-7</v>
      </c>
      <c r="IP20">
        <v>1.1021231838270701E-7</v>
      </c>
      <c r="IQ20">
        <v>0.130500982566054</v>
      </c>
      <c r="IR20">
        <v>0</v>
      </c>
      <c r="IS20">
        <v>4988</v>
      </c>
      <c r="IT20">
        <v>3288</v>
      </c>
      <c r="IU20">
        <v>2325</v>
      </c>
      <c r="IV20">
        <v>2197</v>
      </c>
      <c r="IW20">
        <v>128</v>
      </c>
      <c r="IX20">
        <v>1040</v>
      </c>
      <c r="IY20">
        <v>1157</v>
      </c>
      <c r="IZ20">
        <v>0</v>
      </c>
      <c r="JA20">
        <v>706</v>
      </c>
      <c r="JB20">
        <v>3541</v>
      </c>
      <c r="JC20">
        <v>3872</v>
      </c>
      <c r="JD20">
        <v>22</v>
      </c>
      <c r="JE20">
        <v>22</v>
      </c>
      <c r="JF20">
        <v>1447</v>
      </c>
      <c r="JG20">
        <v>1444</v>
      </c>
      <c r="JH20">
        <v>3</v>
      </c>
      <c r="JI20">
        <v>0</v>
      </c>
      <c r="JJ20">
        <v>0</v>
      </c>
      <c r="JK20">
        <v>4.1599021107063803E-5</v>
      </c>
      <c r="JL20">
        <v>5.4126452392333397E-6</v>
      </c>
      <c r="JM20">
        <v>4.1163225146911801E-5</v>
      </c>
      <c r="JN20">
        <v>4.1599021107063803E-5</v>
      </c>
      <c r="JO20">
        <v>5.4126452392333397E-6</v>
      </c>
      <c r="JP20">
        <v>4.7376778560259604E-6</v>
      </c>
      <c r="JQ20">
        <v>0</v>
      </c>
      <c r="JR20">
        <v>0</v>
      </c>
      <c r="JS20">
        <v>0</v>
      </c>
      <c r="JT20">
        <v>0</v>
      </c>
      <c r="JU20">
        <v>0</v>
      </c>
      <c r="JV20">
        <v>0</v>
      </c>
      <c r="JW20">
        <v>1.6512795255591299E-3</v>
      </c>
      <c r="JX20">
        <v>1.65113831789388E-3</v>
      </c>
      <c r="JY20">
        <v>2.7269479022358099E-4</v>
      </c>
      <c r="JZ20">
        <v>2.7169133641785002E-4</v>
      </c>
      <c r="KA20">
        <v>-9.8477596746426894E-8</v>
      </c>
      <c r="KB20">
        <v>2.1030443042266801E-8</v>
      </c>
      <c r="KC20">
        <v>1.1950803978869299E-7</v>
      </c>
      <c r="KD20">
        <v>1.7135770494425801E-7</v>
      </c>
      <c r="KE20">
        <v>1.9778469520000401E-7</v>
      </c>
      <c r="KF20">
        <v>2.6426990255746401E-8</v>
      </c>
      <c r="KG20">
        <v>1.55999999979999</v>
      </c>
      <c r="KH20">
        <v>5180331.6625489201</v>
      </c>
      <c r="KI20">
        <v>10359972.3909477</v>
      </c>
      <c r="KJ20">
        <v>0</v>
      </c>
      <c r="KK20">
        <v>0</v>
      </c>
      <c r="KL20">
        <v>0</v>
      </c>
      <c r="KM20" t="s">
        <v>716</v>
      </c>
      <c r="KO20" t="s">
        <v>717</v>
      </c>
      <c r="KP20" t="s">
        <v>525</v>
      </c>
      <c r="KQ20" t="s">
        <v>320</v>
      </c>
      <c r="KR20">
        <v>5</v>
      </c>
      <c r="KS20">
        <v>0</v>
      </c>
      <c r="KT20">
        <v>0</v>
      </c>
      <c r="KU20">
        <v>0</v>
      </c>
      <c r="KV20">
        <v>1</v>
      </c>
      <c r="KX20">
        <v>1</v>
      </c>
      <c r="KY20">
        <v>1</v>
      </c>
      <c r="LF20" t="s">
        <v>321</v>
      </c>
      <c r="LK20">
        <v>1</v>
      </c>
      <c r="LL20" t="s">
        <v>318</v>
      </c>
      <c r="LM20" t="s">
        <v>318</v>
      </c>
      <c r="LN20">
        <v>0</v>
      </c>
      <c r="LO20">
        <v>1</v>
      </c>
    </row>
    <row r="21" spans="1:327" x14ac:dyDescent="0.2">
      <c r="A21" t="s">
        <v>348</v>
      </c>
      <c r="B21">
        <v>43</v>
      </c>
      <c r="C21">
        <v>4</v>
      </c>
      <c r="D21" t="s">
        <v>525</v>
      </c>
      <c r="E21" t="s">
        <v>462</v>
      </c>
      <c r="F21" t="s">
        <v>529</v>
      </c>
      <c r="G21">
        <v>5</v>
      </c>
      <c r="H21">
        <v>12</v>
      </c>
      <c r="I21" s="6">
        <v>8954497.9298600908</v>
      </c>
      <c r="J21">
        <v>0</v>
      </c>
      <c r="K21">
        <v>0</v>
      </c>
      <c r="L21" t="s">
        <v>320</v>
      </c>
      <c r="M21" t="s">
        <v>318</v>
      </c>
      <c r="N21" t="s">
        <v>462</v>
      </c>
      <c r="O21" t="s">
        <v>529</v>
      </c>
      <c r="P21" s="6">
        <f t="shared" si="0"/>
        <v>248387.07013990916</v>
      </c>
      <c r="Q21" s="6">
        <f t="shared" si="1"/>
        <v>9202885</v>
      </c>
      <c r="R21" s="6">
        <v>8954497.9298600908</v>
      </c>
      <c r="S21" t="s">
        <v>632</v>
      </c>
      <c r="T21" s="51">
        <v>44441.033469710645</v>
      </c>
      <c r="U21" s="6">
        <v>9202885.6490675807</v>
      </c>
      <c r="V21">
        <v>1</v>
      </c>
      <c r="W21">
        <v>1</v>
      </c>
      <c r="X21" t="s">
        <v>530</v>
      </c>
      <c r="Y21" t="s">
        <v>530</v>
      </c>
      <c r="Z21">
        <v>93</v>
      </c>
      <c r="AA21">
        <v>820</v>
      </c>
      <c r="AB21">
        <v>4650</v>
      </c>
      <c r="AC21">
        <v>2325</v>
      </c>
      <c r="AD21">
        <v>0.35299999999999998</v>
      </c>
      <c r="AE21">
        <v>0</v>
      </c>
      <c r="AF21">
        <v>376.654593467712</v>
      </c>
      <c r="AG21">
        <v>0</v>
      </c>
      <c r="AH21" t="s">
        <v>718</v>
      </c>
      <c r="AI21" t="s">
        <v>636</v>
      </c>
      <c r="AJ21" t="s">
        <v>636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1</v>
      </c>
      <c r="AV21">
        <v>1</v>
      </c>
      <c r="AW21">
        <v>12</v>
      </c>
      <c r="BE21" s="35">
        <v>4154</v>
      </c>
      <c r="BF21" t="b">
        <v>1</v>
      </c>
      <c r="BG21">
        <v>0</v>
      </c>
      <c r="BI21" s="6">
        <v>9202885.6490675807</v>
      </c>
      <c r="BK21" s="6">
        <v>9202885.6490675807</v>
      </c>
      <c r="BL21">
        <v>0</v>
      </c>
      <c r="BM21" s="6">
        <v>6.0075919161225497E-2</v>
      </c>
      <c r="BN21" s="6">
        <v>9270475.5284740403</v>
      </c>
      <c r="BO21" s="6">
        <v>67589.326335571706</v>
      </c>
      <c r="BP21">
        <v>0.492994641225797</v>
      </c>
      <c r="BQ21">
        <v>3.3077172783635499E-7</v>
      </c>
      <c r="BR21">
        <v>0</v>
      </c>
      <c r="BS21">
        <v>12</v>
      </c>
      <c r="BT21">
        <v>102</v>
      </c>
      <c r="BU21">
        <v>346</v>
      </c>
      <c r="BV21">
        <v>605</v>
      </c>
      <c r="BW21" s="41">
        <v>0</v>
      </c>
      <c r="BX21">
        <v>38</v>
      </c>
      <c r="BY21" s="41">
        <v>0</v>
      </c>
      <c r="BZ21">
        <v>3515</v>
      </c>
      <c r="CA21" s="41">
        <v>0</v>
      </c>
      <c r="CB21">
        <v>0</v>
      </c>
      <c r="CC21" s="41">
        <v>0</v>
      </c>
      <c r="CD21">
        <v>1447</v>
      </c>
      <c r="CE21">
        <v>3426</v>
      </c>
      <c r="CF21">
        <v>1013671</v>
      </c>
      <c r="CG21">
        <v>370</v>
      </c>
      <c r="CH21">
        <v>629976</v>
      </c>
      <c r="CI21" s="41">
        <v>0</v>
      </c>
      <c r="CJ21">
        <v>88350</v>
      </c>
      <c r="CK21" s="41">
        <v>0</v>
      </c>
      <c r="CL21">
        <v>8171335</v>
      </c>
      <c r="CM21" s="41">
        <v>0</v>
      </c>
      <c r="CN21">
        <v>0</v>
      </c>
      <c r="CO21" s="41">
        <v>0</v>
      </c>
      <c r="CP21">
        <v>3363118</v>
      </c>
      <c r="CQ21">
        <v>358</v>
      </c>
      <c r="CR21" s="52">
        <v>0</v>
      </c>
      <c r="CS21" s="52">
        <v>0</v>
      </c>
      <c r="CT21">
        <v>3796</v>
      </c>
      <c r="CU21" s="52">
        <v>0</v>
      </c>
      <c r="CV21" s="52">
        <v>0</v>
      </c>
      <c r="CW21">
        <v>358</v>
      </c>
      <c r="CX21">
        <v>3796</v>
      </c>
      <c r="CY21" t="s">
        <v>613</v>
      </c>
      <c r="DA21" s="6">
        <v>4600436.6807322819</v>
      </c>
      <c r="DB21" s="6">
        <v>4602448.968335296</v>
      </c>
      <c r="DC21">
        <v>0</v>
      </c>
      <c r="DD21">
        <v>0</v>
      </c>
      <c r="DE21" s="6">
        <v>1.13145590308594E-2</v>
      </c>
      <c r="DF21" s="6">
        <v>4.8761360130365999E-2</v>
      </c>
      <c r="DG21" s="48">
        <v>8.5830804718624795E-3</v>
      </c>
      <c r="DH21" s="48">
        <v>2.0011797073189699E-2</v>
      </c>
      <c r="DI21" s="48">
        <v>2.8594877545052098E-2</v>
      </c>
      <c r="DJ21" s="48">
        <v>2.7314785589969701E-3</v>
      </c>
      <c r="DK21" s="48">
        <v>2.8749563057176301E-2</v>
      </c>
      <c r="DL21" s="48">
        <v>3.1481041616173301E-2</v>
      </c>
      <c r="DM21" s="6">
        <v>4635223.79805943</v>
      </c>
      <c r="DN21" s="6">
        <v>4635251.7304146104</v>
      </c>
      <c r="DO21" s="6">
        <v>34787.103784026003</v>
      </c>
      <c r="DP21" s="6">
        <v>32802.222551545601</v>
      </c>
      <c r="DQ21" s="48">
        <v>32771.270450782999</v>
      </c>
      <c r="DR21" s="48">
        <v>32567.165920812</v>
      </c>
      <c r="DS21" s="48">
        <v>65338.436371595097</v>
      </c>
      <c r="DT21" s="48">
        <v>225.833333243</v>
      </c>
      <c r="DU21" s="48">
        <v>226.89318987339999</v>
      </c>
      <c r="DV21" s="48">
        <v>452.72652311640002</v>
      </c>
      <c r="DW21">
        <v>60</v>
      </c>
      <c r="DX21">
        <v>7.3677419354838696</v>
      </c>
      <c r="DY21">
        <v>67.367741935483807</v>
      </c>
      <c r="DZ21">
        <v>1730</v>
      </c>
      <c r="EA21">
        <v>0.79569892473118198</v>
      </c>
      <c r="EB21">
        <v>1730.79569892473</v>
      </c>
      <c r="EC21">
        <v>2.2285640142879902E-3</v>
      </c>
      <c r="ED21">
        <v>0.490766077211509</v>
      </c>
      <c r="EE21">
        <v>0.492994641225797</v>
      </c>
      <c r="EF21">
        <v>2.2285640142879902E-3</v>
      </c>
      <c r="EG21">
        <v>0.490766077211509</v>
      </c>
      <c r="EH21">
        <v>0</v>
      </c>
      <c r="EI21">
        <v>0</v>
      </c>
      <c r="EJ21">
        <v>0</v>
      </c>
      <c r="EK21">
        <v>0</v>
      </c>
      <c r="EL21">
        <v>3.3077172783635499E-7</v>
      </c>
      <c r="EM21">
        <v>0</v>
      </c>
      <c r="EN21">
        <v>3.3077172783635499E-7</v>
      </c>
      <c r="EO21">
        <v>3.3077172783635499E-7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0.17345851252736699</v>
      </c>
      <c r="EV21">
        <v>0.11800639790982199</v>
      </c>
      <c r="EW21" s="1">
        <v>8.9994040327834299E-5</v>
      </c>
      <c r="EX21" s="1">
        <v>0</v>
      </c>
      <c r="EY21">
        <v>0</v>
      </c>
      <c r="EZ21">
        <v>3.27757543412674</v>
      </c>
      <c r="FA21" s="1">
        <v>8.8549201417711701E-5</v>
      </c>
      <c r="FB21">
        <v>8.7061797567289297E-5</v>
      </c>
      <c r="FC21">
        <v>0</v>
      </c>
      <c r="FD21">
        <v>7.4143332616914597</v>
      </c>
      <c r="FE21" s="1">
        <v>8.9946936204121601E-5</v>
      </c>
      <c r="FF21">
        <v>8.9988086691602105E-5</v>
      </c>
      <c r="FG21">
        <v>8.9425173144475E-5</v>
      </c>
      <c r="FH21" s="1">
        <v>8.9889334402570799E-5</v>
      </c>
      <c r="FI21">
        <v>0.41675653427495402</v>
      </c>
      <c r="FJ21">
        <v>0</v>
      </c>
      <c r="FK21">
        <v>8.9867774954233094E-5</v>
      </c>
      <c r="FL21">
        <v>7.4117169215348597E-5</v>
      </c>
      <c r="FM21">
        <v>0</v>
      </c>
      <c r="FN21" s="1">
        <v>4.4991579351005798E-9</v>
      </c>
      <c r="FO21" s="1">
        <v>2.1890200763152701E-9</v>
      </c>
      <c r="FP21" s="1">
        <v>2.0017409951833501E-10</v>
      </c>
      <c r="FQ21" s="1">
        <v>2.1890200763152701E-9</v>
      </c>
      <c r="FR21" s="1">
        <v>4.4991579351005798E-9</v>
      </c>
      <c r="FS21" s="1">
        <v>4.4991579351005798E-9</v>
      </c>
      <c r="FT21" s="1">
        <v>2.00266470073984E-10</v>
      </c>
      <c r="FU21" s="1">
        <v>9.0759654192140705E-7</v>
      </c>
      <c r="FV21">
        <v>0</v>
      </c>
      <c r="FW21" s="1">
        <v>-1.5184682296239101E-8</v>
      </c>
      <c r="FX21" s="1">
        <v>8.7965302124177893E-9</v>
      </c>
      <c r="FY21" s="1">
        <v>2.39812125086569E-8</v>
      </c>
      <c r="FZ21" s="1">
        <v>9.7918492145414396E-8</v>
      </c>
      <c r="GA21" s="1">
        <v>1.00457728924481E-7</v>
      </c>
      <c r="GB21" s="1">
        <v>2.5392367790670198E-9</v>
      </c>
      <c r="GC21">
        <v>1.55999999979999</v>
      </c>
      <c r="GD21">
        <v>0.174532925199432</v>
      </c>
      <c r="GE21">
        <v>0</v>
      </c>
      <c r="GF21">
        <v>0.17345851252736699</v>
      </c>
      <c r="GG21">
        <v>0.11800639790982199</v>
      </c>
      <c r="GH21" s="1">
        <v>9.7995542116979806E-5</v>
      </c>
      <c r="GI21" s="1">
        <v>9.7924122266168604E-5</v>
      </c>
      <c r="GJ21">
        <v>2.3041285271295</v>
      </c>
      <c r="GK21">
        <v>0.16423685585023601</v>
      </c>
      <c r="GL21" s="1">
        <v>9.7995542116979806E-5</v>
      </c>
      <c r="GM21">
        <v>9.7924122266168604E-5</v>
      </c>
      <c r="GN21">
        <v>0</v>
      </c>
      <c r="GO21">
        <v>13.8622660109591</v>
      </c>
      <c r="GP21" s="1">
        <v>9.7240335445312299E-5</v>
      </c>
      <c r="GQ21">
        <v>9.7252960370275394E-5</v>
      </c>
      <c r="GR21">
        <v>0</v>
      </c>
      <c r="GS21">
        <v>5.6484664381456398</v>
      </c>
      <c r="GT21" s="1">
        <v>9.7956146155486702E-5</v>
      </c>
      <c r="GU21">
        <v>9.7988589131841805E-5</v>
      </c>
      <c r="GV21" s="1">
        <v>9.7941793063327496E-5</v>
      </c>
      <c r="GW21" s="1">
        <v>9.7950188130191393E-5</v>
      </c>
      <c r="GX21">
        <v>0.41676462784080798</v>
      </c>
      <c r="GY21">
        <v>9.7810259166219898E-5</v>
      </c>
      <c r="GZ21" s="1">
        <v>9.7961340807972697E-5</v>
      </c>
      <c r="HA21">
        <v>9.7877031493887005E-5</v>
      </c>
      <c r="HB21">
        <v>0</v>
      </c>
      <c r="HC21" s="1">
        <v>3.0427222101891899E-6</v>
      </c>
      <c r="HD21" s="1">
        <v>3.0427222101891899E-6</v>
      </c>
      <c r="HE21" s="1">
        <v>2.1206705502763101E-7</v>
      </c>
      <c r="HF21" s="1">
        <v>3.0427222101891899E-6</v>
      </c>
      <c r="HG21" s="1">
        <v>4.5147857097305098E-7</v>
      </c>
      <c r="HH21" s="1">
        <v>1.94769170569486E-7</v>
      </c>
      <c r="HI21" s="1">
        <v>4.5147857097305098E-7</v>
      </c>
      <c r="HJ21">
        <v>0.10250090477827099</v>
      </c>
      <c r="HK21">
        <v>9.8151288696612895E-7</v>
      </c>
      <c r="HL21" s="1">
        <v>-2.9680774166427599E-7</v>
      </c>
      <c r="HM21" s="1">
        <v>2.4093507579918899E-8</v>
      </c>
      <c r="HN21" s="1">
        <v>3.2090124924419499E-7</v>
      </c>
      <c r="HO21" s="1">
        <v>6.5209112072913504E-8</v>
      </c>
      <c r="HP21" s="1">
        <v>1.52675338523623E-7</v>
      </c>
      <c r="HQ21" s="1">
        <v>8.7466226450709801E-8</v>
      </c>
      <c r="HR21">
        <v>0.47</v>
      </c>
      <c r="HS21">
        <v>0.174532925199432</v>
      </c>
      <c r="HT21">
        <v>0</v>
      </c>
      <c r="HU21">
        <v>0</v>
      </c>
      <c r="HV21">
        <v>3.27757543412674</v>
      </c>
      <c r="HW21" s="1">
        <v>9.7240335445312299E-5</v>
      </c>
      <c r="HX21">
        <v>9.7252960370275394E-5</v>
      </c>
      <c r="HY21">
        <v>0</v>
      </c>
      <c r="HZ21">
        <v>7.4143332616914597</v>
      </c>
      <c r="IA21" s="1">
        <v>9.7956146155486702E-5</v>
      </c>
      <c r="IB21">
        <v>9.7988589131841805E-5</v>
      </c>
      <c r="IC21" s="1">
        <v>9.7941793063327496E-5</v>
      </c>
      <c r="ID21" s="1">
        <v>9.7950188130191393E-5</v>
      </c>
      <c r="IE21">
        <v>0.41675653427495402</v>
      </c>
      <c r="IF21">
        <v>9.7810259166219898E-5</v>
      </c>
      <c r="IG21" s="1">
        <v>9.7961340807972697E-5</v>
      </c>
      <c r="IH21">
        <v>9.7877031493887005E-5</v>
      </c>
      <c r="II21">
        <v>0</v>
      </c>
      <c r="IJ21" s="1">
        <v>3.0427222101891899E-6</v>
      </c>
      <c r="IK21" s="1">
        <v>3.0427222101891899E-6</v>
      </c>
      <c r="IL21" s="1">
        <v>2.1206705502763101E-7</v>
      </c>
      <c r="IM21" s="1">
        <v>3.0427222101891899E-6</v>
      </c>
      <c r="IN21" s="1">
        <v>4.5147857097305098E-7</v>
      </c>
      <c r="IO21" s="1">
        <v>1.94769170569486E-7</v>
      </c>
      <c r="IP21" s="1">
        <v>4.5147857097305098E-7</v>
      </c>
      <c r="IQ21">
        <v>0.10250090477827099</v>
      </c>
      <c r="IR21">
        <v>9.8151288696612895E-7</v>
      </c>
      <c r="IS21">
        <v>5000</v>
      </c>
      <c r="IT21">
        <v>3288</v>
      </c>
      <c r="IU21">
        <v>2325</v>
      </c>
      <c r="IV21">
        <v>2197</v>
      </c>
      <c r="IW21">
        <v>128</v>
      </c>
      <c r="IX21">
        <v>1040</v>
      </c>
      <c r="IY21">
        <v>1157</v>
      </c>
      <c r="IZ21">
        <v>0</v>
      </c>
      <c r="JA21">
        <v>707</v>
      </c>
      <c r="JB21">
        <v>3553</v>
      </c>
      <c r="JC21">
        <v>3871</v>
      </c>
      <c r="JD21">
        <v>22</v>
      </c>
      <c r="JE21">
        <v>22</v>
      </c>
      <c r="JF21">
        <v>1447</v>
      </c>
      <c r="JG21">
        <v>1444</v>
      </c>
      <c r="JH21">
        <v>3</v>
      </c>
      <c r="JI21">
        <v>0</v>
      </c>
      <c r="JJ21">
        <v>0</v>
      </c>
      <c r="JK21">
        <v>2.5224970077886101E-4</v>
      </c>
      <c r="JL21">
        <v>8.4620501121790392E-6</v>
      </c>
      <c r="JM21">
        <v>1.9085875674562601E-4</v>
      </c>
      <c r="JN21">
        <v>2.5224970077886101E-4</v>
      </c>
      <c r="JO21">
        <v>8.4620501121790392E-6</v>
      </c>
      <c r="JP21">
        <v>7.9673978800043293E-6</v>
      </c>
      <c r="JQ21">
        <v>0</v>
      </c>
      <c r="JR21">
        <v>0</v>
      </c>
      <c r="JS21">
        <v>0</v>
      </c>
      <c r="JT21">
        <v>0</v>
      </c>
      <c r="JU21">
        <v>0</v>
      </c>
      <c r="JV21">
        <v>0</v>
      </c>
      <c r="JW21">
        <v>1.9675968015606901E-3</v>
      </c>
      <c r="JX21">
        <v>1.9677646468884299E-3</v>
      </c>
      <c r="JY21">
        <v>2.6560919922434198E-4</v>
      </c>
      <c r="JZ21">
        <v>2.6494470335882699E-4</v>
      </c>
      <c r="KA21" s="1">
        <v>-3.1199242396051501E-7</v>
      </c>
      <c r="KB21" s="1">
        <v>3.2890037792336603E-8</v>
      </c>
      <c r="KC21" s="1">
        <v>3.4488246175285202E-7</v>
      </c>
      <c r="KD21" s="1">
        <v>1.63127604218327E-7</v>
      </c>
      <c r="KE21" s="1">
        <v>2.5313306744810399E-7</v>
      </c>
      <c r="KF21" s="1">
        <v>9.0005463229776801E-8</v>
      </c>
      <c r="KG21">
        <v>1.55999999979999</v>
      </c>
      <c r="KH21">
        <v>4601065.7280366197</v>
      </c>
      <c r="KI21">
        <v>9201502.4087689109</v>
      </c>
      <c r="KJ21">
        <v>0.174532925199432</v>
      </c>
      <c r="KK21">
        <v>0</v>
      </c>
      <c r="KL21">
        <v>0</v>
      </c>
      <c r="KM21" t="s">
        <v>719</v>
      </c>
      <c r="KO21" t="s">
        <v>720</v>
      </c>
      <c r="KP21" t="s">
        <v>525</v>
      </c>
      <c r="KQ21" t="s">
        <v>320</v>
      </c>
      <c r="KR21">
        <v>5</v>
      </c>
      <c r="KS21">
        <v>0</v>
      </c>
      <c r="KT21">
        <v>0</v>
      </c>
      <c r="KU21">
        <v>0</v>
      </c>
      <c r="KV21">
        <v>1</v>
      </c>
      <c r="KX21">
        <v>1</v>
      </c>
      <c r="KY21">
        <v>1</v>
      </c>
      <c r="LF21" t="s">
        <v>321</v>
      </c>
      <c r="LK21">
        <v>1</v>
      </c>
      <c r="LL21" t="s">
        <v>318</v>
      </c>
      <c r="LM21" t="s">
        <v>318</v>
      </c>
      <c r="LN21">
        <v>0</v>
      </c>
      <c r="LO21">
        <v>1</v>
      </c>
    </row>
    <row r="22" spans="1:327" x14ac:dyDescent="0.2">
      <c r="A22" t="s">
        <v>328</v>
      </c>
      <c r="B22">
        <v>22</v>
      </c>
      <c r="C22">
        <v>4</v>
      </c>
      <c r="D22" t="s">
        <v>334</v>
      </c>
      <c r="E22" t="s">
        <v>327</v>
      </c>
      <c r="F22" t="s">
        <v>316</v>
      </c>
      <c r="G22">
        <v>8</v>
      </c>
      <c r="H22">
        <v>10</v>
      </c>
      <c r="I22" s="6">
        <v>53844.687848398396</v>
      </c>
      <c r="J22">
        <v>0</v>
      </c>
      <c r="K22">
        <v>0</v>
      </c>
      <c r="L22" t="s">
        <v>320</v>
      </c>
      <c r="M22" t="s">
        <v>318</v>
      </c>
      <c r="N22" t="s">
        <v>327</v>
      </c>
      <c r="O22" t="s">
        <v>316</v>
      </c>
      <c r="P22" s="6">
        <f t="shared" si="0"/>
        <v>168805.3121516016</v>
      </c>
      <c r="Q22" s="6">
        <f t="shared" si="1"/>
        <v>222650</v>
      </c>
      <c r="R22" s="6">
        <v>53844.687848398396</v>
      </c>
      <c r="S22" t="s">
        <v>632</v>
      </c>
      <c r="T22" s="51">
        <v>44427.701205428239</v>
      </c>
      <c r="U22" s="6">
        <v>222650.75868685299</v>
      </c>
      <c r="V22">
        <v>1</v>
      </c>
      <c r="W22">
        <v>1</v>
      </c>
      <c r="X22" t="s">
        <v>329</v>
      </c>
      <c r="Y22" t="s">
        <v>329</v>
      </c>
      <c r="Z22">
        <v>169</v>
      </c>
      <c r="AA22">
        <v>2567</v>
      </c>
      <c r="AB22">
        <v>2667</v>
      </c>
      <c r="AC22">
        <v>1250</v>
      </c>
      <c r="AD22">
        <v>2.0539999999999998</v>
      </c>
      <c r="AE22">
        <v>0</v>
      </c>
      <c r="AF22">
        <v>169.502446651458</v>
      </c>
      <c r="AG22">
        <v>0</v>
      </c>
      <c r="AH22" t="s">
        <v>721</v>
      </c>
      <c r="AI22" t="s">
        <v>636</v>
      </c>
      <c r="AJ22" t="s">
        <v>636</v>
      </c>
      <c r="AM22">
        <v>0</v>
      </c>
      <c r="AN22">
        <v>0</v>
      </c>
      <c r="AO22">
        <v>0</v>
      </c>
      <c r="AP22">
        <v>0</v>
      </c>
      <c r="AQ22">
        <v>1</v>
      </c>
      <c r="AR22">
        <v>1</v>
      </c>
      <c r="AV22">
        <v>1</v>
      </c>
      <c r="AW22">
        <v>10</v>
      </c>
      <c r="BE22" s="35">
        <v>350</v>
      </c>
      <c r="BF22" t="b">
        <v>1</v>
      </c>
      <c r="BG22">
        <v>0</v>
      </c>
      <c r="BI22" s="6">
        <v>222650.75868685299</v>
      </c>
      <c r="BK22" s="6">
        <v>222650.75868685299</v>
      </c>
      <c r="BL22">
        <v>0</v>
      </c>
      <c r="BM22" s="6">
        <v>2.4039083763943201</v>
      </c>
      <c r="BN22" s="6">
        <v>279272.00213136699</v>
      </c>
      <c r="BO22" s="6">
        <v>56614.122256137598</v>
      </c>
      <c r="BP22">
        <v>2.6091200001237298</v>
      </c>
      <c r="BQ22">
        <v>2.1081599999999998</v>
      </c>
      <c r="BR22">
        <v>0</v>
      </c>
      <c r="BS22">
        <v>0</v>
      </c>
      <c r="BT22">
        <v>0</v>
      </c>
      <c r="BU22">
        <v>87</v>
      </c>
      <c r="BV22">
        <v>391</v>
      </c>
      <c r="BW22" s="41">
        <v>0</v>
      </c>
      <c r="BX22">
        <v>0</v>
      </c>
      <c r="BY22" s="41">
        <v>26</v>
      </c>
      <c r="BZ22">
        <v>4563</v>
      </c>
      <c r="CA22" s="41">
        <v>0</v>
      </c>
      <c r="CB22">
        <v>0</v>
      </c>
      <c r="CC22" s="41">
        <v>21</v>
      </c>
      <c r="CD22">
        <v>2138</v>
      </c>
      <c r="CE22">
        <v>0</v>
      </c>
      <c r="CF22">
        <v>108689</v>
      </c>
      <c r="CG22">
        <v>0</v>
      </c>
      <c r="CH22">
        <v>379865</v>
      </c>
      <c r="CI22" s="41">
        <v>7</v>
      </c>
      <c r="CJ22">
        <v>32491</v>
      </c>
      <c r="CK22" s="41">
        <v>107</v>
      </c>
      <c r="CL22">
        <v>5670465</v>
      </c>
      <c r="CM22" s="41">
        <v>7</v>
      </c>
      <c r="CN22">
        <v>26240</v>
      </c>
      <c r="CO22" s="41">
        <v>95</v>
      </c>
      <c r="CP22">
        <v>2646000</v>
      </c>
      <c r="CQ22">
        <v>87</v>
      </c>
      <c r="CR22" s="52">
        <v>26</v>
      </c>
      <c r="CS22" s="52">
        <v>21</v>
      </c>
      <c r="CT22">
        <v>0</v>
      </c>
      <c r="CU22" s="52">
        <v>114</v>
      </c>
      <c r="CV22" s="52">
        <v>102</v>
      </c>
      <c r="CW22">
        <v>134</v>
      </c>
      <c r="CX22">
        <v>216</v>
      </c>
      <c r="CY22" t="s">
        <v>722</v>
      </c>
      <c r="DA22" s="6">
        <v>111035.49761011786</v>
      </c>
      <c r="DB22" s="6">
        <v>111615.26107673411</v>
      </c>
      <c r="DC22">
        <v>0</v>
      </c>
      <c r="DD22">
        <v>0</v>
      </c>
      <c r="DE22" s="6">
        <v>2.2703208414193701</v>
      </c>
      <c r="DF22" s="6">
        <v>0.13358753497494599</v>
      </c>
      <c r="DG22" s="48">
        <v>1.12774390353376</v>
      </c>
      <c r="DH22" s="48">
        <v>7.1371981478787594E-2</v>
      </c>
      <c r="DI22" s="48">
        <v>1.1991158850125501</v>
      </c>
      <c r="DJ22" s="48">
        <v>1.1425769378856101</v>
      </c>
      <c r="DK22" s="48">
        <v>6.2215553496158697E-2</v>
      </c>
      <c r="DL22" s="48">
        <v>1.20479249138177</v>
      </c>
      <c r="DM22" s="6">
        <v>139836.320943261</v>
      </c>
      <c r="DN22" s="6">
        <v>139435.68118810499</v>
      </c>
      <c r="DO22" s="6">
        <v>28793.853012301701</v>
      </c>
      <c r="DP22" s="6">
        <v>27820.269243835799</v>
      </c>
      <c r="DQ22" s="48">
        <v>28105.519679069701</v>
      </c>
      <c r="DR22" s="48">
        <v>27567.025910603799</v>
      </c>
      <c r="DS22" s="48">
        <v>55672.545589673602</v>
      </c>
      <c r="DT22" s="48">
        <v>253.333333232</v>
      </c>
      <c r="DU22" s="48">
        <v>253.24333323203601</v>
      </c>
      <c r="DV22" s="48">
        <v>506.57666646403601</v>
      </c>
      <c r="DW22">
        <v>0</v>
      </c>
      <c r="DX22">
        <v>0</v>
      </c>
      <c r="DY22">
        <v>0</v>
      </c>
      <c r="DZ22">
        <v>435</v>
      </c>
      <c r="EA22">
        <v>0</v>
      </c>
      <c r="EB22">
        <v>435</v>
      </c>
      <c r="EC22">
        <v>2.6</v>
      </c>
      <c r="ED22">
        <v>9.1200001237384202E-3</v>
      </c>
      <c r="EE22">
        <v>1.2373842686273499E-10</v>
      </c>
      <c r="EF22">
        <v>0</v>
      </c>
      <c r="EG22">
        <v>1.2373842686273499E-10</v>
      </c>
      <c r="EH22">
        <v>2.6</v>
      </c>
      <c r="EI22">
        <v>9.1199999999999996E-3</v>
      </c>
      <c r="EJ22">
        <v>2.6091199999999999</v>
      </c>
      <c r="EK22">
        <v>2.1</v>
      </c>
      <c r="EL22">
        <v>8.1600000000000006E-3</v>
      </c>
      <c r="EM22">
        <v>0</v>
      </c>
      <c r="EN22">
        <v>0</v>
      </c>
      <c r="EO22">
        <v>0</v>
      </c>
      <c r="EP22">
        <v>2.1</v>
      </c>
      <c r="EQ22">
        <v>8.1600000000000006E-3</v>
      </c>
      <c r="ER22">
        <v>2.1081599999999998</v>
      </c>
      <c r="ES22">
        <v>0</v>
      </c>
      <c r="ET22">
        <v>0</v>
      </c>
      <c r="EU22">
        <v>0.10953552250929501</v>
      </c>
      <c r="EV22">
        <v>4.20639163226324E-2</v>
      </c>
      <c r="EW22">
        <v>0</v>
      </c>
      <c r="EX22">
        <v>0</v>
      </c>
      <c r="EY22">
        <v>0</v>
      </c>
      <c r="EZ22">
        <v>2.5161780846470299</v>
      </c>
      <c r="FA22">
        <v>0</v>
      </c>
      <c r="FB22">
        <v>0</v>
      </c>
      <c r="FC22">
        <v>0</v>
      </c>
      <c r="FD22">
        <v>4.0000000227000001</v>
      </c>
      <c r="FE22">
        <v>0</v>
      </c>
      <c r="FF22">
        <v>0</v>
      </c>
      <c r="FG22" s="1">
        <v>0</v>
      </c>
      <c r="FH22" s="1">
        <v>0</v>
      </c>
      <c r="FI22">
        <v>0.266990290538208</v>
      </c>
      <c r="FJ22">
        <v>0</v>
      </c>
      <c r="FK22">
        <v>0</v>
      </c>
      <c r="FL22">
        <v>0</v>
      </c>
      <c r="FM22">
        <v>0</v>
      </c>
      <c r="FN22">
        <v>6.7843755180430002E-7</v>
      </c>
      <c r="FO22">
        <v>6.7843755180430002E-7</v>
      </c>
      <c r="FP22">
        <v>2.86344381816849E-7</v>
      </c>
      <c r="FQ22">
        <v>6.7843755180430002E-7</v>
      </c>
      <c r="FR22" s="1">
        <v>2.10516881593569E-7</v>
      </c>
      <c r="FS22" s="1">
        <v>2.10516881593569E-7</v>
      </c>
      <c r="FT22" s="1">
        <v>1.0765933200485E-7</v>
      </c>
      <c r="FU22">
        <v>0</v>
      </c>
      <c r="FV22">
        <v>0</v>
      </c>
      <c r="FW22">
        <v>-1.03997620693936E-5</v>
      </c>
      <c r="FX22">
        <v>1.65558059535904E-6</v>
      </c>
      <c r="FY22">
        <v>1.20553426647526E-5</v>
      </c>
      <c r="FZ22" s="1">
        <v>-1.9732990758643899E-6</v>
      </c>
      <c r="GA22" s="1">
        <v>5.7798138859769699E-6</v>
      </c>
      <c r="GB22" s="1">
        <v>7.7531129618413699E-6</v>
      </c>
      <c r="GC22">
        <v>0.113</v>
      </c>
      <c r="GD22" s="1">
        <v>0</v>
      </c>
      <c r="GE22">
        <v>0</v>
      </c>
      <c r="GF22">
        <v>0.10953552250929501</v>
      </c>
      <c r="GG22">
        <v>4.20639163226324E-2</v>
      </c>
      <c r="GH22">
        <v>9.5936603106139207E-9</v>
      </c>
      <c r="GI22">
        <v>0</v>
      </c>
      <c r="GJ22">
        <v>5.4899795460623002</v>
      </c>
      <c r="GK22">
        <v>9.0192075983994396E-2</v>
      </c>
      <c r="GL22">
        <v>9.5936603106139207E-9</v>
      </c>
      <c r="GM22">
        <v>0</v>
      </c>
      <c r="GN22">
        <v>0</v>
      </c>
      <c r="GO22">
        <v>1.36838959320015</v>
      </c>
      <c r="GP22">
        <v>0</v>
      </c>
      <c r="GQ22">
        <v>0</v>
      </c>
      <c r="GR22">
        <v>0</v>
      </c>
      <c r="GS22">
        <v>0.83333333300000101</v>
      </c>
      <c r="GT22">
        <v>2.2204460492503101E-16</v>
      </c>
      <c r="GU22">
        <v>0</v>
      </c>
      <c r="GV22">
        <v>1.7763568394002501E-15</v>
      </c>
      <c r="GW22">
        <v>0</v>
      </c>
      <c r="GX22" s="1">
        <v>9.4043848730986701E-2</v>
      </c>
      <c r="GY22">
        <v>0</v>
      </c>
      <c r="GZ22">
        <v>0</v>
      </c>
      <c r="HA22">
        <v>0</v>
      </c>
      <c r="HB22">
        <v>0</v>
      </c>
      <c r="HC22">
        <v>4.2821418154564904E-6</v>
      </c>
      <c r="HD22">
        <v>4.2821418154564904E-6</v>
      </c>
      <c r="HE22">
        <v>2.17503706639865E-6</v>
      </c>
      <c r="HF22">
        <v>4.2821418154564904E-6</v>
      </c>
      <c r="HG22">
        <v>3.6836227681469299E-6</v>
      </c>
      <c r="HH22" s="1">
        <v>1.7720039653390499E-6</v>
      </c>
      <c r="HI22">
        <v>3.6836227681469299E-6</v>
      </c>
      <c r="HJ22">
        <v>6.9581895800752097E-11</v>
      </c>
      <c r="HK22">
        <v>0</v>
      </c>
      <c r="HL22">
        <v>-5.5825252416076099E-7</v>
      </c>
      <c r="HM22">
        <v>9.4167059045889004E-8</v>
      </c>
      <c r="HN22">
        <v>6.5241958320664998E-7</v>
      </c>
      <c r="HO22">
        <v>-9.8725555336611999E-8</v>
      </c>
      <c r="HP22" s="1">
        <v>3.7886911137571201E-7</v>
      </c>
      <c r="HQ22">
        <v>4.7759466671232402E-7</v>
      </c>
      <c r="HR22">
        <v>0.31</v>
      </c>
      <c r="HS22">
        <v>0</v>
      </c>
      <c r="HT22">
        <v>0</v>
      </c>
      <c r="HU22">
        <v>0</v>
      </c>
      <c r="HV22">
        <v>2.5161780846470299</v>
      </c>
      <c r="HW22">
        <v>0</v>
      </c>
      <c r="HX22">
        <v>0</v>
      </c>
      <c r="HY22">
        <v>0</v>
      </c>
      <c r="HZ22">
        <v>4.0000000227000001</v>
      </c>
      <c r="IA22">
        <v>2.2204460492503101E-16</v>
      </c>
      <c r="IB22">
        <v>0</v>
      </c>
      <c r="IC22" s="1">
        <v>1.7763568394002501E-15</v>
      </c>
      <c r="ID22" s="1">
        <v>0</v>
      </c>
      <c r="IE22">
        <v>0.266990290538208</v>
      </c>
      <c r="IF22">
        <v>0</v>
      </c>
      <c r="IG22">
        <v>0</v>
      </c>
      <c r="IH22">
        <v>0</v>
      </c>
      <c r="II22">
        <v>0</v>
      </c>
      <c r="IJ22">
        <v>4.2821418154564904E-6</v>
      </c>
      <c r="IK22">
        <v>4.2821418154564904E-6</v>
      </c>
      <c r="IL22">
        <v>2.17503706639865E-6</v>
      </c>
      <c r="IM22">
        <v>4.2821418154564904E-6</v>
      </c>
      <c r="IN22">
        <v>3.6836227681469299E-6</v>
      </c>
      <c r="IO22" s="1">
        <v>1.7720039653390499E-6</v>
      </c>
      <c r="IP22">
        <v>3.6836227681469299E-6</v>
      </c>
      <c r="IQ22">
        <v>6.9581895800752097E-11</v>
      </c>
      <c r="IR22">
        <v>0</v>
      </c>
      <c r="IS22">
        <v>6701</v>
      </c>
      <c r="IT22">
        <v>3970</v>
      </c>
      <c r="IU22">
        <v>1250</v>
      </c>
      <c r="IV22">
        <v>1054</v>
      </c>
      <c r="IW22">
        <v>196</v>
      </c>
      <c r="IX22">
        <v>794</v>
      </c>
      <c r="IY22">
        <v>260</v>
      </c>
      <c r="IZ22">
        <v>0</v>
      </c>
      <c r="JA22">
        <v>391</v>
      </c>
      <c r="JB22">
        <v>4563</v>
      </c>
      <c r="JC22">
        <v>2744</v>
      </c>
      <c r="JD22">
        <v>13</v>
      </c>
      <c r="JE22">
        <v>13</v>
      </c>
      <c r="JF22">
        <v>2138</v>
      </c>
      <c r="JG22">
        <v>2138</v>
      </c>
      <c r="JH22">
        <v>0</v>
      </c>
      <c r="JI22">
        <v>0</v>
      </c>
      <c r="JJ22">
        <v>0</v>
      </c>
      <c r="JK22">
        <v>4.9004070710623101E-5</v>
      </c>
      <c r="JL22" s="1">
        <v>2.9571192730504199E-5</v>
      </c>
      <c r="JM22">
        <v>4.9004070710623101E-5</v>
      </c>
      <c r="JN22">
        <v>4.8162185684486E-5</v>
      </c>
      <c r="JO22" s="1">
        <v>2.15056571672977E-5</v>
      </c>
      <c r="JP22" s="1">
        <v>2.9571192730504199E-5</v>
      </c>
      <c r="JQ22">
        <v>0</v>
      </c>
      <c r="JR22">
        <v>0</v>
      </c>
      <c r="JS22">
        <v>0</v>
      </c>
      <c r="JT22">
        <v>0</v>
      </c>
      <c r="JU22">
        <v>0</v>
      </c>
      <c r="JV22">
        <v>0</v>
      </c>
      <c r="JW22">
        <v>1.27112070312372E-3</v>
      </c>
      <c r="JX22">
        <v>1.2713846448586699E-3</v>
      </c>
      <c r="JY22">
        <v>3.7894485677636598E-4</v>
      </c>
      <c r="JZ22">
        <v>3.7890307481803099E-4</v>
      </c>
      <c r="KA22">
        <v>-1.09580145935543E-5</v>
      </c>
      <c r="KB22">
        <v>1.7497476544049301E-6</v>
      </c>
      <c r="KC22">
        <v>1.27077622479593E-5</v>
      </c>
      <c r="KD22">
        <v>-2.072024631201E-6</v>
      </c>
      <c r="KE22" s="1">
        <v>6.1586829973526902E-6</v>
      </c>
      <c r="KF22">
        <v>8.2307076285536902E-6</v>
      </c>
      <c r="KG22">
        <v>0.113</v>
      </c>
      <c r="KH22">
        <v>109626.23750299</v>
      </c>
      <c r="KI22">
        <v>220661.735113109</v>
      </c>
      <c r="KJ22" s="1">
        <v>0</v>
      </c>
      <c r="KK22">
        <v>0</v>
      </c>
      <c r="KL22">
        <v>0</v>
      </c>
      <c r="KM22" t="s">
        <v>723</v>
      </c>
      <c r="KO22" t="s">
        <v>724</v>
      </c>
      <c r="KP22" t="s">
        <v>334</v>
      </c>
      <c r="KQ22" t="s">
        <v>320</v>
      </c>
      <c r="KR22">
        <v>8</v>
      </c>
      <c r="KS22">
        <v>0</v>
      </c>
      <c r="KT22">
        <v>0</v>
      </c>
      <c r="KU22">
        <v>0</v>
      </c>
      <c r="KV22">
        <v>1</v>
      </c>
      <c r="KX22">
        <v>1</v>
      </c>
      <c r="KY22">
        <v>1</v>
      </c>
      <c r="LF22" t="s">
        <v>321</v>
      </c>
      <c r="LK22">
        <v>1</v>
      </c>
      <c r="LL22" t="s">
        <v>318</v>
      </c>
      <c r="LM22" t="s">
        <v>318</v>
      </c>
      <c r="LN22">
        <v>0</v>
      </c>
      <c r="LO22">
        <v>1</v>
      </c>
    </row>
    <row r="23" spans="1:327" x14ac:dyDescent="0.2">
      <c r="A23" t="s">
        <v>328</v>
      </c>
      <c r="B23">
        <v>23</v>
      </c>
      <c r="C23">
        <v>4</v>
      </c>
      <c r="D23" t="s">
        <v>334</v>
      </c>
      <c r="E23" t="s">
        <v>327</v>
      </c>
      <c r="F23" t="s">
        <v>316</v>
      </c>
      <c r="G23">
        <v>8</v>
      </c>
      <c r="H23">
        <v>13</v>
      </c>
      <c r="I23" s="6">
        <v>93520.954722989598</v>
      </c>
      <c r="J23">
        <v>0</v>
      </c>
      <c r="K23">
        <v>0</v>
      </c>
      <c r="L23" t="s">
        <v>320</v>
      </c>
      <c r="M23" t="s">
        <v>318</v>
      </c>
      <c r="N23" t="s">
        <v>327</v>
      </c>
      <c r="O23" t="s">
        <v>316</v>
      </c>
      <c r="P23" s="6">
        <f t="shared" si="0"/>
        <v>163812.04527701042</v>
      </c>
      <c r="Q23" s="6">
        <f t="shared" si="1"/>
        <v>257333</v>
      </c>
      <c r="R23" s="6">
        <v>93520.954722989598</v>
      </c>
      <c r="S23" t="s">
        <v>632</v>
      </c>
      <c r="T23" s="51">
        <v>44437.69031672454</v>
      </c>
      <c r="U23" s="6">
        <v>257333.878273704</v>
      </c>
      <c r="V23">
        <v>1</v>
      </c>
      <c r="W23">
        <v>1</v>
      </c>
      <c r="X23" t="s">
        <v>329</v>
      </c>
      <c r="Y23" t="s">
        <v>329</v>
      </c>
      <c r="Z23">
        <v>201</v>
      </c>
      <c r="AA23">
        <v>1691</v>
      </c>
      <c r="AB23">
        <v>2670</v>
      </c>
      <c r="AC23">
        <v>1250</v>
      </c>
      <c r="AD23">
        <v>1.353</v>
      </c>
      <c r="AE23">
        <v>0</v>
      </c>
      <c r="AF23">
        <v>241.370417356491</v>
      </c>
      <c r="AG23">
        <v>0</v>
      </c>
      <c r="AH23" t="s">
        <v>725</v>
      </c>
      <c r="AI23" t="s">
        <v>636</v>
      </c>
      <c r="AJ23" t="s">
        <v>636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1</v>
      </c>
      <c r="AV23">
        <v>1</v>
      </c>
      <c r="AW23">
        <v>13</v>
      </c>
      <c r="BE23" s="35">
        <v>1443</v>
      </c>
      <c r="BF23" t="b">
        <v>1</v>
      </c>
      <c r="BG23">
        <v>0</v>
      </c>
      <c r="BI23" s="6">
        <v>257333.878273704</v>
      </c>
      <c r="BK23" s="6">
        <v>257333.878273704</v>
      </c>
      <c r="BL23">
        <v>0</v>
      </c>
      <c r="BM23" s="6">
        <v>1.3932339333827899</v>
      </c>
      <c r="BN23" s="6">
        <v>321313.65558526502</v>
      </c>
      <c r="BO23" s="6">
        <v>63971.080797627597</v>
      </c>
      <c r="BP23">
        <v>3.95872000012305</v>
      </c>
      <c r="BQ23">
        <v>3.34456</v>
      </c>
      <c r="BR23">
        <v>0</v>
      </c>
      <c r="BS23">
        <v>0</v>
      </c>
      <c r="BT23">
        <v>0</v>
      </c>
      <c r="BU23">
        <v>77</v>
      </c>
      <c r="BV23">
        <v>391</v>
      </c>
      <c r="BW23" s="41">
        <v>0</v>
      </c>
      <c r="BX23">
        <v>0</v>
      </c>
      <c r="BY23" s="41">
        <v>39</v>
      </c>
      <c r="BZ23">
        <v>4572</v>
      </c>
      <c r="CA23" s="41">
        <v>0</v>
      </c>
      <c r="CB23">
        <v>0</v>
      </c>
      <c r="CC23" s="41">
        <v>33</v>
      </c>
      <c r="CD23">
        <v>2138</v>
      </c>
      <c r="CE23">
        <v>0</v>
      </c>
      <c r="CF23">
        <v>96200</v>
      </c>
      <c r="CG23">
        <v>3</v>
      </c>
      <c r="CH23">
        <v>392354</v>
      </c>
      <c r="CI23" s="41">
        <v>41</v>
      </c>
      <c r="CJ23">
        <v>48744</v>
      </c>
      <c r="CK23" s="41">
        <v>693</v>
      </c>
      <c r="CL23">
        <v>5665462</v>
      </c>
      <c r="CM23" s="41">
        <v>8</v>
      </c>
      <c r="CN23">
        <v>41238</v>
      </c>
      <c r="CO23" s="41">
        <v>549</v>
      </c>
      <c r="CP23">
        <v>2631002</v>
      </c>
      <c r="CQ23">
        <v>77</v>
      </c>
      <c r="CR23" s="52">
        <v>39</v>
      </c>
      <c r="CS23" s="52">
        <v>33</v>
      </c>
      <c r="CT23">
        <v>3</v>
      </c>
      <c r="CU23" s="52">
        <v>734</v>
      </c>
      <c r="CV23" s="52">
        <v>557</v>
      </c>
      <c r="CW23">
        <v>149</v>
      </c>
      <c r="CX23">
        <v>1294</v>
      </c>
      <c r="CY23" t="s">
        <v>331</v>
      </c>
      <c r="DA23" s="6">
        <v>128419.79734632325</v>
      </c>
      <c r="DB23" s="6">
        <v>128914.08092737978</v>
      </c>
      <c r="DC23">
        <v>0</v>
      </c>
      <c r="DD23">
        <v>0</v>
      </c>
      <c r="DE23" s="6">
        <v>7.7635167875951406E-5</v>
      </c>
      <c r="DF23" s="6">
        <v>1.3931562982149199</v>
      </c>
      <c r="DG23" s="48">
        <v>2.8819012626100801E-5</v>
      </c>
      <c r="DH23" s="48">
        <v>0.81834547640196198</v>
      </c>
      <c r="DI23" s="48">
        <v>0.81837429541458795</v>
      </c>
      <c r="DJ23" s="48">
        <v>4.8816155249850602E-5</v>
      </c>
      <c r="DK23" s="48">
        <v>0.57481082181295995</v>
      </c>
      <c r="DL23" s="48">
        <v>0.57485963796820905</v>
      </c>
      <c r="DM23" s="6">
        <v>160801.38887958901</v>
      </c>
      <c r="DN23" s="6">
        <v>160512.26670567499</v>
      </c>
      <c r="DO23" s="6">
        <v>32374.391455630601</v>
      </c>
      <c r="DP23" s="6">
        <v>31596.689341996898</v>
      </c>
      <c r="DQ23" s="48">
        <v>31727.724789068601</v>
      </c>
      <c r="DR23" s="48">
        <v>31335.110008768199</v>
      </c>
      <c r="DS23" s="48">
        <v>63062.834797836796</v>
      </c>
      <c r="DT23" s="48">
        <v>261.66666656199999</v>
      </c>
      <c r="DU23" s="48">
        <v>261.56733322870599</v>
      </c>
      <c r="DV23" s="48">
        <v>523.23399979070598</v>
      </c>
      <c r="DW23">
        <v>0</v>
      </c>
      <c r="DX23">
        <v>0</v>
      </c>
      <c r="DY23">
        <v>0</v>
      </c>
      <c r="DZ23">
        <v>385</v>
      </c>
      <c r="EA23">
        <v>1.2E-2</v>
      </c>
      <c r="EB23">
        <v>385.012</v>
      </c>
      <c r="EC23">
        <v>3.9</v>
      </c>
      <c r="ED23" s="1">
        <v>5.8720000123053201E-2</v>
      </c>
      <c r="EE23">
        <v>1.23053271227079E-10</v>
      </c>
      <c r="EF23">
        <v>0</v>
      </c>
      <c r="EG23" s="1">
        <v>1.23053271227079E-10</v>
      </c>
      <c r="EH23">
        <v>3.9</v>
      </c>
      <c r="EI23">
        <v>5.8720000000000001E-2</v>
      </c>
      <c r="EJ23">
        <v>3.95872</v>
      </c>
      <c r="EK23">
        <v>3.3</v>
      </c>
      <c r="EL23">
        <v>4.4559999999999898E-2</v>
      </c>
      <c r="EM23">
        <v>0</v>
      </c>
      <c r="EN23">
        <v>0</v>
      </c>
      <c r="EO23">
        <v>0</v>
      </c>
      <c r="EP23">
        <v>3.3</v>
      </c>
      <c r="EQ23">
        <v>4.4559999999999898E-2</v>
      </c>
      <c r="ER23">
        <v>3.34456</v>
      </c>
      <c r="ES23">
        <v>0</v>
      </c>
      <c r="ET23">
        <v>0</v>
      </c>
      <c r="EU23">
        <v>0.12240035085923499</v>
      </c>
      <c r="EV23">
        <v>7.5808234013363202E-2</v>
      </c>
      <c r="EW23">
        <v>0</v>
      </c>
      <c r="EX23">
        <v>0</v>
      </c>
      <c r="EY23">
        <v>0</v>
      </c>
      <c r="EZ23">
        <v>1.7448246606</v>
      </c>
      <c r="FA23">
        <v>0</v>
      </c>
      <c r="FB23">
        <v>0</v>
      </c>
      <c r="FC23">
        <v>0</v>
      </c>
      <c r="FD23">
        <v>3.9740682891999999</v>
      </c>
      <c r="FE23">
        <v>0</v>
      </c>
      <c r="FF23" s="1">
        <v>0</v>
      </c>
      <c r="FG23">
        <v>0</v>
      </c>
      <c r="FH23">
        <v>0</v>
      </c>
      <c r="FI23">
        <v>0.236519999170238</v>
      </c>
      <c r="FJ23">
        <v>0</v>
      </c>
      <c r="FK23">
        <v>0</v>
      </c>
      <c r="FL23">
        <v>0</v>
      </c>
      <c r="FM23">
        <v>0</v>
      </c>
      <c r="FN23" s="1">
        <v>6.8081318360668697E-11</v>
      </c>
      <c r="FO23" s="1">
        <v>6.8081318360668697E-11</v>
      </c>
      <c r="FP23" s="1">
        <v>1.3287149158713801E-12</v>
      </c>
      <c r="FQ23" s="1">
        <v>6.8081318360668697E-11</v>
      </c>
      <c r="FR23" s="1">
        <v>6.4913616149020405E-11</v>
      </c>
      <c r="FS23" s="1">
        <v>1.54047885558838E-11</v>
      </c>
      <c r="FT23" s="1">
        <v>6.4913616149020405E-11</v>
      </c>
      <c r="FU23">
        <v>0</v>
      </c>
      <c r="FV23">
        <v>0</v>
      </c>
      <c r="FW23" s="1">
        <v>-4.6512854142257202E-10</v>
      </c>
      <c r="FX23" s="1">
        <v>6.03326609049763E-11</v>
      </c>
      <c r="FY23" s="1">
        <v>5.2546120232754804E-10</v>
      </c>
      <c r="FZ23" s="1">
        <v>-9.0996487309234005E-11</v>
      </c>
      <c r="GA23" s="1">
        <v>1.2741583217115301E-10</v>
      </c>
      <c r="GB23" s="1">
        <v>2.18412319480387E-10</v>
      </c>
      <c r="GC23">
        <v>0.12</v>
      </c>
      <c r="GD23">
        <v>0</v>
      </c>
      <c r="GE23">
        <v>0</v>
      </c>
      <c r="GF23">
        <v>0.12240035085923499</v>
      </c>
      <c r="GG23">
        <v>7.5808234013363202E-2</v>
      </c>
      <c r="GH23">
        <v>2.63302712966151E-9</v>
      </c>
      <c r="GI23">
        <v>0</v>
      </c>
      <c r="GJ23">
        <v>5.5391488662522104</v>
      </c>
      <c r="GK23">
        <v>8.9592941060175596E-2</v>
      </c>
      <c r="GL23">
        <v>2.63302712966151E-9</v>
      </c>
      <c r="GM23">
        <v>0</v>
      </c>
      <c r="GN23">
        <v>0</v>
      </c>
      <c r="GO23">
        <v>1.13991164729542</v>
      </c>
      <c r="GP23">
        <v>0</v>
      </c>
      <c r="GQ23">
        <v>0</v>
      </c>
      <c r="GR23">
        <v>0</v>
      </c>
      <c r="GS23">
        <v>0.83333333300000101</v>
      </c>
      <c r="GT23">
        <v>0</v>
      </c>
      <c r="GU23" s="1">
        <v>0</v>
      </c>
      <c r="GV23">
        <v>1.7763568394002501E-15</v>
      </c>
      <c r="GW23">
        <v>0</v>
      </c>
      <c r="GX23">
        <v>0.133499989943999</v>
      </c>
      <c r="GY23">
        <v>0</v>
      </c>
      <c r="GZ23">
        <v>0</v>
      </c>
      <c r="HA23">
        <v>0</v>
      </c>
      <c r="HB23">
        <v>0</v>
      </c>
      <c r="HC23">
        <v>9.6971807256179804E-6</v>
      </c>
      <c r="HD23" s="1">
        <v>9.6971807256179804E-6</v>
      </c>
      <c r="HE23" s="1">
        <v>2.0100218352525602E-6</v>
      </c>
      <c r="HF23" s="1">
        <v>9.6971807256179804E-6</v>
      </c>
      <c r="HG23">
        <v>3.01580872985596E-6</v>
      </c>
      <c r="HH23" s="1">
        <v>3.01580872985596E-6</v>
      </c>
      <c r="HI23">
        <v>2.7848333975788402E-6</v>
      </c>
      <c r="HJ23">
        <v>7.0787598005495004E-11</v>
      </c>
      <c r="HK23">
        <v>0</v>
      </c>
      <c r="HL23" s="1">
        <v>-5.1684019758222297E-6</v>
      </c>
      <c r="HM23" s="1">
        <v>8.6466394434618705E-7</v>
      </c>
      <c r="HN23" s="1">
        <v>6.0330659201684197E-6</v>
      </c>
      <c r="HO23">
        <v>-9.19106061357675E-7</v>
      </c>
      <c r="HP23" s="1">
        <v>4.4505198296969597E-6</v>
      </c>
      <c r="HQ23">
        <v>5.3696258910546398E-6</v>
      </c>
      <c r="HR23">
        <v>0.31</v>
      </c>
      <c r="HS23">
        <v>0</v>
      </c>
      <c r="HT23">
        <v>0</v>
      </c>
      <c r="HU23">
        <v>0</v>
      </c>
      <c r="HV23">
        <v>1.7448246606</v>
      </c>
      <c r="HW23">
        <v>0</v>
      </c>
      <c r="HX23">
        <v>0</v>
      </c>
      <c r="HY23">
        <v>0</v>
      </c>
      <c r="HZ23">
        <v>3.9740682891999999</v>
      </c>
      <c r="IA23">
        <v>0</v>
      </c>
      <c r="IB23" s="1">
        <v>0</v>
      </c>
      <c r="IC23">
        <v>1.7763568394002501E-15</v>
      </c>
      <c r="ID23">
        <v>0</v>
      </c>
      <c r="IE23">
        <v>0.236519999170238</v>
      </c>
      <c r="IF23">
        <v>0</v>
      </c>
      <c r="IG23">
        <v>0</v>
      </c>
      <c r="IH23">
        <v>0</v>
      </c>
      <c r="II23">
        <v>0</v>
      </c>
      <c r="IJ23">
        <v>9.6971807256179804E-6</v>
      </c>
      <c r="IK23" s="1">
        <v>9.6971807256179804E-6</v>
      </c>
      <c r="IL23" s="1">
        <v>2.0100218352525602E-6</v>
      </c>
      <c r="IM23" s="1">
        <v>9.6971807256179804E-6</v>
      </c>
      <c r="IN23">
        <v>3.01580872985596E-6</v>
      </c>
      <c r="IO23" s="1">
        <v>3.01580872985596E-6</v>
      </c>
      <c r="IP23">
        <v>2.7848333975788402E-6</v>
      </c>
      <c r="IQ23">
        <v>7.0787598005495004E-11</v>
      </c>
      <c r="IR23">
        <v>0</v>
      </c>
      <c r="IS23">
        <v>6710</v>
      </c>
      <c r="IT23">
        <v>3970</v>
      </c>
      <c r="IU23">
        <v>1250</v>
      </c>
      <c r="IV23">
        <v>1054</v>
      </c>
      <c r="IW23">
        <v>196</v>
      </c>
      <c r="IX23">
        <v>794</v>
      </c>
      <c r="IY23">
        <v>260</v>
      </c>
      <c r="IZ23">
        <v>0</v>
      </c>
      <c r="JA23">
        <v>391</v>
      </c>
      <c r="JB23">
        <v>4572</v>
      </c>
      <c r="JC23">
        <v>2744</v>
      </c>
      <c r="JD23">
        <v>13</v>
      </c>
      <c r="JE23">
        <v>13</v>
      </c>
      <c r="JF23">
        <v>2138</v>
      </c>
      <c r="JG23">
        <v>2138</v>
      </c>
      <c r="JH23">
        <v>0</v>
      </c>
      <c r="JI23">
        <v>0</v>
      </c>
      <c r="JJ23">
        <v>0</v>
      </c>
      <c r="JK23">
        <v>2.8850956587778099E-5</v>
      </c>
      <c r="JL23">
        <v>1.7598500174909001E-5</v>
      </c>
      <c r="JM23">
        <v>2.8850956587778099E-5</v>
      </c>
      <c r="JN23">
        <v>2.2534632798554199E-5</v>
      </c>
      <c r="JO23">
        <v>1.7251119713623801E-5</v>
      </c>
      <c r="JP23">
        <v>1.7598500174909001E-5</v>
      </c>
      <c r="JQ23">
        <v>0</v>
      </c>
      <c r="JR23">
        <v>0</v>
      </c>
      <c r="JS23">
        <v>0</v>
      </c>
      <c r="JT23">
        <v>0</v>
      </c>
      <c r="JU23">
        <v>0</v>
      </c>
      <c r="JV23">
        <v>0</v>
      </c>
      <c r="JW23">
        <v>1.2067851595815901E-3</v>
      </c>
      <c r="JX23">
        <v>1.2069610199469301E-3</v>
      </c>
      <c r="JY23">
        <v>3.4742708667243201E-4</v>
      </c>
      <c r="JZ23">
        <v>3.4714535457197701E-4</v>
      </c>
      <c r="KA23" s="1">
        <v>-5.1688671043636599E-6</v>
      </c>
      <c r="KB23" s="1">
        <v>8.6472427700709203E-7</v>
      </c>
      <c r="KC23" s="1">
        <v>6.0335913813707498E-6</v>
      </c>
      <c r="KD23">
        <v>-9.1919705784498497E-7</v>
      </c>
      <c r="KE23" s="1">
        <v>4.45064724552913E-6</v>
      </c>
      <c r="KF23">
        <v>5.3698443033741202E-6</v>
      </c>
      <c r="KG23">
        <v>0.12</v>
      </c>
      <c r="KH23">
        <v>126696.89220952601</v>
      </c>
      <c r="KI23">
        <v>255116.68955585</v>
      </c>
      <c r="KJ23">
        <v>0</v>
      </c>
      <c r="KK23">
        <v>0</v>
      </c>
      <c r="KL23">
        <v>0</v>
      </c>
      <c r="KM23" t="s">
        <v>726</v>
      </c>
      <c r="KO23" t="s">
        <v>727</v>
      </c>
      <c r="KP23" t="s">
        <v>334</v>
      </c>
      <c r="KQ23" t="s">
        <v>320</v>
      </c>
      <c r="KR23">
        <v>8</v>
      </c>
      <c r="KS23">
        <v>0</v>
      </c>
      <c r="KT23">
        <v>0</v>
      </c>
      <c r="KU23">
        <v>0</v>
      </c>
      <c r="KV23">
        <v>1</v>
      </c>
      <c r="KX23">
        <v>1</v>
      </c>
      <c r="KY23">
        <v>1</v>
      </c>
      <c r="LF23" t="s">
        <v>321</v>
      </c>
      <c r="LK23">
        <v>1</v>
      </c>
      <c r="LL23" t="s">
        <v>318</v>
      </c>
      <c r="LM23" t="s">
        <v>318</v>
      </c>
      <c r="LN23">
        <v>0</v>
      </c>
      <c r="LO23">
        <v>1</v>
      </c>
    </row>
    <row r="24" spans="1:327" x14ac:dyDescent="0.2">
      <c r="A24" t="s">
        <v>324</v>
      </c>
      <c r="B24">
        <v>9</v>
      </c>
      <c r="C24">
        <v>4</v>
      </c>
      <c r="D24" t="s">
        <v>525</v>
      </c>
      <c r="E24" t="s">
        <v>462</v>
      </c>
      <c r="F24" t="s">
        <v>529</v>
      </c>
      <c r="G24">
        <v>1</v>
      </c>
      <c r="H24">
        <v>1</v>
      </c>
      <c r="I24" s="6">
        <v>4337639.8683436001</v>
      </c>
      <c r="J24">
        <v>0</v>
      </c>
      <c r="K24">
        <v>0</v>
      </c>
      <c r="L24" t="s">
        <v>320</v>
      </c>
      <c r="M24" t="s">
        <v>318</v>
      </c>
      <c r="N24" t="s">
        <v>462</v>
      </c>
      <c r="O24" t="s">
        <v>529</v>
      </c>
      <c r="P24" s="6">
        <f t="shared" si="0"/>
        <v>1496812.1316563999</v>
      </c>
      <c r="Q24" s="6">
        <f t="shared" si="1"/>
        <v>5834452</v>
      </c>
      <c r="R24" s="6">
        <v>4337639.8683436001</v>
      </c>
      <c r="S24" t="s">
        <v>632</v>
      </c>
      <c r="T24" s="51">
        <v>44421.183517511578</v>
      </c>
      <c r="U24" s="6">
        <v>5834452.4698548801</v>
      </c>
      <c r="V24">
        <v>1</v>
      </c>
      <c r="W24">
        <v>1</v>
      </c>
      <c r="X24" t="s">
        <v>530</v>
      </c>
      <c r="Y24" t="s">
        <v>530</v>
      </c>
      <c r="Z24">
        <v>85</v>
      </c>
      <c r="AA24">
        <v>241</v>
      </c>
      <c r="AB24">
        <v>1800</v>
      </c>
      <c r="AC24">
        <v>455</v>
      </c>
      <c r="AD24">
        <v>0.53</v>
      </c>
      <c r="AE24">
        <v>0</v>
      </c>
      <c r="AF24">
        <v>78.771914005279498</v>
      </c>
      <c r="AG24">
        <v>0</v>
      </c>
      <c r="AH24" t="s">
        <v>728</v>
      </c>
      <c r="AI24" t="s">
        <v>636</v>
      </c>
      <c r="AJ24" t="s">
        <v>636</v>
      </c>
      <c r="AM24">
        <v>0</v>
      </c>
      <c r="AN24">
        <v>0</v>
      </c>
      <c r="AO24">
        <v>0</v>
      </c>
      <c r="AP24">
        <v>0</v>
      </c>
      <c r="AQ24">
        <v>1</v>
      </c>
      <c r="AR24">
        <v>1</v>
      </c>
      <c r="AV24">
        <v>1</v>
      </c>
      <c r="AW24">
        <v>1</v>
      </c>
      <c r="BE24" s="35">
        <v>8321</v>
      </c>
      <c r="BF24" t="b">
        <v>1</v>
      </c>
      <c r="BG24">
        <v>0</v>
      </c>
      <c r="BI24" s="6">
        <v>5834452.4698548801</v>
      </c>
      <c r="BK24" s="6">
        <v>5834452.4698548801</v>
      </c>
      <c r="BL24">
        <v>0</v>
      </c>
      <c r="BM24" s="6">
        <v>4.73289216919862E-2</v>
      </c>
      <c r="BN24" s="6">
        <v>7268105.99900865</v>
      </c>
      <c r="BO24" s="6">
        <v>1433647.16772396</v>
      </c>
      <c r="BP24" s="1">
        <v>5.4070169444255596</v>
      </c>
      <c r="BQ24">
        <v>0.90708394087556399</v>
      </c>
      <c r="BR24">
        <v>0</v>
      </c>
      <c r="BS24">
        <v>0</v>
      </c>
      <c r="BT24">
        <v>58</v>
      </c>
      <c r="BU24">
        <v>74</v>
      </c>
      <c r="BV24">
        <v>290</v>
      </c>
      <c r="BW24" s="41">
        <v>0</v>
      </c>
      <c r="BX24">
        <v>8</v>
      </c>
      <c r="BY24" s="41">
        <v>0</v>
      </c>
      <c r="BZ24">
        <v>2597</v>
      </c>
      <c r="CA24" s="41">
        <v>0</v>
      </c>
      <c r="CB24">
        <v>0</v>
      </c>
      <c r="CC24" s="41">
        <v>0</v>
      </c>
      <c r="CD24">
        <v>2325</v>
      </c>
      <c r="CE24">
        <v>129</v>
      </c>
      <c r="CF24">
        <v>35035</v>
      </c>
      <c r="CG24">
        <v>8118</v>
      </c>
      <c r="CH24">
        <v>46410</v>
      </c>
      <c r="CI24" s="41">
        <v>0</v>
      </c>
      <c r="CJ24">
        <v>3640</v>
      </c>
      <c r="CK24" s="41">
        <v>0</v>
      </c>
      <c r="CL24">
        <v>1181244</v>
      </c>
      <c r="CM24" s="41">
        <v>0</v>
      </c>
      <c r="CN24">
        <v>0</v>
      </c>
      <c r="CO24" s="41">
        <v>0</v>
      </c>
      <c r="CP24">
        <v>1057823</v>
      </c>
      <c r="CQ24">
        <v>74</v>
      </c>
      <c r="CR24" s="52">
        <v>0</v>
      </c>
      <c r="CS24" s="52">
        <v>0</v>
      </c>
      <c r="CT24">
        <v>8247</v>
      </c>
      <c r="CU24" s="52">
        <v>0</v>
      </c>
      <c r="CV24" s="52">
        <v>0</v>
      </c>
      <c r="CW24">
        <v>74</v>
      </c>
      <c r="CX24">
        <v>8247</v>
      </c>
      <c r="CY24" t="s">
        <v>544</v>
      </c>
      <c r="DA24" s="6">
        <v>2905112.5110413614</v>
      </c>
      <c r="DB24" s="6">
        <v>2929339.9588135192</v>
      </c>
      <c r="DC24">
        <v>0</v>
      </c>
      <c r="DD24">
        <v>0</v>
      </c>
      <c r="DE24" s="6">
        <v>2.8556188351984001E-2</v>
      </c>
      <c r="DF24" s="6">
        <v>1.8772733340002099E-2</v>
      </c>
      <c r="DG24" s="48">
        <v>1.6405795220150302E-2</v>
      </c>
      <c r="DH24" s="48">
        <v>1.17007378403358E-2</v>
      </c>
      <c r="DI24" s="48">
        <v>2.8106533060486199E-2</v>
      </c>
      <c r="DJ24" s="48">
        <v>1.21503931318336E-2</v>
      </c>
      <c r="DK24" s="48">
        <v>7.0719954996663103E-3</v>
      </c>
      <c r="DL24" s="48">
        <v>1.9222388631499901E-2</v>
      </c>
      <c r="DM24" s="6">
        <v>3634218.7419366101</v>
      </c>
      <c r="DN24" s="6">
        <v>3633887.2570720399</v>
      </c>
      <c r="DO24" s="6">
        <v>729106.20203990105</v>
      </c>
      <c r="DP24" s="6">
        <v>704540.96568406106</v>
      </c>
      <c r="DQ24" s="48">
        <v>156742.396129164</v>
      </c>
      <c r="DR24" s="48">
        <v>158643.100801405</v>
      </c>
      <c r="DS24" s="48">
        <v>315385.49693056999</v>
      </c>
      <c r="DT24" s="48">
        <v>564963.80591073597</v>
      </c>
      <c r="DU24" s="48">
        <v>544113.68905847904</v>
      </c>
      <c r="DV24" s="48">
        <v>1109077.4949692099</v>
      </c>
      <c r="DW24">
        <v>0</v>
      </c>
      <c r="DX24">
        <v>0</v>
      </c>
      <c r="DY24">
        <v>0</v>
      </c>
      <c r="DZ24">
        <v>7400</v>
      </c>
      <c r="EA24">
        <v>1784.17582417582</v>
      </c>
      <c r="EB24">
        <v>9184.1758241758198</v>
      </c>
      <c r="EC24">
        <v>2.9915881123718702E-4</v>
      </c>
      <c r="ED24" s="1">
        <v>5.4067177856143198</v>
      </c>
      <c r="EE24" s="1">
        <v>5.4070169444255596</v>
      </c>
      <c r="EF24">
        <v>2.9915881123718702E-4</v>
      </c>
      <c r="EG24" s="1">
        <v>5.4067177856143198</v>
      </c>
      <c r="EH24">
        <v>0</v>
      </c>
      <c r="EI24">
        <v>0</v>
      </c>
      <c r="EJ24">
        <v>0</v>
      </c>
      <c r="EK24">
        <v>0</v>
      </c>
      <c r="EL24">
        <v>0.90708394087556399</v>
      </c>
      <c r="EM24">
        <v>0</v>
      </c>
      <c r="EN24">
        <v>0.90708394087556399</v>
      </c>
      <c r="EO24">
        <v>0.90708394087556399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1.4666812178642801</v>
      </c>
      <c r="EV24">
        <v>6.5876818989543395E-2</v>
      </c>
      <c r="EW24">
        <v>8.9996734300656897E-5</v>
      </c>
      <c r="EX24">
        <v>8.9998090172738106E-5</v>
      </c>
      <c r="EY24">
        <v>0</v>
      </c>
      <c r="EZ24">
        <v>1.4262299999999899</v>
      </c>
      <c r="FA24">
        <v>8.9818934823349101E-5</v>
      </c>
      <c r="FB24">
        <v>0</v>
      </c>
      <c r="FC24">
        <v>0</v>
      </c>
      <c r="FD24">
        <v>5.2645799999999996</v>
      </c>
      <c r="FE24">
        <v>8.9996018219462502E-5</v>
      </c>
      <c r="FF24">
        <v>0</v>
      </c>
      <c r="FG24" s="1">
        <v>0</v>
      </c>
      <c r="FH24" s="1">
        <v>8.9996537695008401E-5</v>
      </c>
      <c r="FI24">
        <v>0.25789692078805898</v>
      </c>
      <c r="FJ24" s="1">
        <v>0</v>
      </c>
      <c r="FK24">
        <v>0</v>
      </c>
      <c r="FL24">
        <v>0</v>
      </c>
      <c r="FM24">
        <v>0</v>
      </c>
      <c r="FN24" s="1">
        <v>6.7243333984334797E-8</v>
      </c>
      <c r="FO24" s="1">
        <v>6.7243333984334797E-8</v>
      </c>
      <c r="FP24" s="1">
        <v>5.4981413866173005E-10</v>
      </c>
      <c r="FQ24" s="1">
        <v>6.7243333984334797E-8</v>
      </c>
      <c r="FR24" s="1">
        <v>1.42387642787511E-8</v>
      </c>
      <c r="FS24" s="1">
        <v>6.4924488007989104E-9</v>
      </c>
      <c r="FT24" s="1">
        <v>1.42387642787511E-8</v>
      </c>
      <c r="FU24">
        <v>7.1798401890532596E-7</v>
      </c>
      <c r="FV24">
        <v>0</v>
      </c>
      <c r="FW24" s="1">
        <v>-1.3198849531181101E-7</v>
      </c>
      <c r="FX24" s="1">
        <v>6.9084027456978104E-9</v>
      </c>
      <c r="FY24" s="1">
        <v>1.3889689805750899E-7</v>
      </c>
      <c r="FZ24" s="1">
        <v>6.1843056021679197E-8</v>
      </c>
      <c r="GA24" s="1">
        <v>1.29356693072402E-7</v>
      </c>
      <c r="GB24" s="1">
        <v>6.7513637050722806E-8</v>
      </c>
      <c r="GC24">
        <v>1.071</v>
      </c>
      <c r="GD24">
        <v>4.3633231299858202E-2</v>
      </c>
      <c r="GE24">
        <v>8.1250000000000003E-2</v>
      </c>
      <c r="GF24">
        <v>1.4666812178642801</v>
      </c>
      <c r="GG24">
        <v>6.5876818989543395E-2</v>
      </c>
      <c r="GH24">
        <v>9.7999551056160401E-5</v>
      </c>
      <c r="GI24">
        <v>8.9998090172738106E-5</v>
      </c>
      <c r="GJ24">
        <v>4.3244596455463702</v>
      </c>
      <c r="GK24">
        <v>0.110210342344471</v>
      </c>
      <c r="GL24">
        <v>9.7999551056160401E-5</v>
      </c>
      <c r="GM24">
        <v>0</v>
      </c>
      <c r="GN24">
        <v>0</v>
      </c>
      <c r="GO24">
        <v>1.78964090030587</v>
      </c>
      <c r="GP24">
        <v>9.7932174330628204E-5</v>
      </c>
      <c r="GQ24">
        <v>0</v>
      </c>
      <c r="GR24">
        <v>0</v>
      </c>
      <c r="GS24">
        <v>2.7177930089118099</v>
      </c>
      <c r="GT24">
        <v>9.7996170874026207E-5</v>
      </c>
      <c r="GU24">
        <v>0</v>
      </c>
      <c r="GV24">
        <v>9.7987695511392303E-5</v>
      </c>
      <c r="GW24">
        <v>9.7996580495085501E-5</v>
      </c>
      <c r="GX24" s="1">
        <v>0.34289097256379902</v>
      </c>
      <c r="GY24" s="1">
        <v>0</v>
      </c>
      <c r="GZ24">
        <v>9.7997722867559895E-5</v>
      </c>
      <c r="HA24">
        <v>0</v>
      </c>
      <c r="HB24">
        <v>0</v>
      </c>
      <c r="HC24">
        <v>8.3299646130852104E-7</v>
      </c>
      <c r="HD24">
        <v>8.3299646130852104E-7</v>
      </c>
      <c r="HE24">
        <v>5.9212155179011403E-9</v>
      </c>
      <c r="HF24">
        <v>8.3299646130852104E-7</v>
      </c>
      <c r="HG24">
        <v>9.70353930540568E-8</v>
      </c>
      <c r="HH24">
        <v>4.6811951648351103E-8</v>
      </c>
      <c r="HI24">
        <v>9.70353930540568E-8</v>
      </c>
      <c r="HJ24" s="1">
        <v>0.40260099032924401</v>
      </c>
      <c r="HK24">
        <v>0.57500105323538198</v>
      </c>
      <c r="HL24">
        <v>-6.6487935912628696E-8</v>
      </c>
      <c r="HM24">
        <v>9.1881747702544499E-9</v>
      </c>
      <c r="HN24">
        <v>7.5676110682883095E-8</v>
      </c>
      <c r="HO24">
        <v>7.9413631164982798E-8</v>
      </c>
      <c r="HP24">
        <v>1.09911523443338E-7</v>
      </c>
      <c r="HQ24">
        <v>3.0497892278355201E-8</v>
      </c>
      <c r="HR24">
        <v>0.71299999999999997</v>
      </c>
      <c r="HS24">
        <v>0</v>
      </c>
      <c r="HT24">
        <v>0</v>
      </c>
      <c r="HU24">
        <v>0</v>
      </c>
      <c r="HV24">
        <v>1.4262299999999899</v>
      </c>
      <c r="HW24">
        <v>9.7932174330628204E-5</v>
      </c>
      <c r="HX24">
        <v>0</v>
      </c>
      <c r="HY24">
        <v>0</v>
      </c>
      <c r="HZ24">
        <v>5.2645799999999996</v>
      </c>
      <c r="IA24">
        <v>9.7996170874026207E-5</v>
      </c>
      <c r="IB24">
        <v>0</v>
      </c>
      <c r="IC24" s="1">
        <v>9.7987695511392303E-5</v>
      </c>
      <c r="ID24" s="1">
        <v>9.7996580495085501E-5</v>
      </c>
      <c r="IE24">
        <v>0.25789692078805898</v>
      </c>
      <c r="IF24" s="1">
        <v>0</v>
      </c>
      <c r="IG24">
        <v>9.7997722867559895E-5</v>
      </c>
      <c r="IH24">
        <v>0</v>
      </c>
      <c r="II24">
        <v>0</v>
      </c>
      <c r="IJ24">
        <v>8.3299646130852104E-7</v>
      </c>
      <c r="IK24">
        <v>8.3299646130852104E-7</v>
      </c>
      <c r="IL24">
        <v>5.9212155179011403E-9</v>
      </c>
      <c r="IM24">
        <v>8.3299646130852104E-7</v>
      </c>
      <c r="IN24">
        <v>9.70353930540568E-8</v>
      </c>
      <c r="IO24">
        <v>4.6811951648351103E-8</v>
      </c>
      <c r="IP24">
        <v>9.70353930540568E-8</v>
      </c>
      <c r="IQ24" s="1">
        <v>0.40260099032924401</v>
      </c>
      <c r="IR24">
        <v>0.57500105323538198</v>
      </c>
      <c r="IS24">
        <v>4930</v>
      </c>
      <c r="IT24">
        <v>4224</v>
      </c>
      <c r="IU24">
        <v>455</v>
      </c>
      <c r="IV24">
        <v>443</v>
      </c>
      <c r="IW24">
        <v>12</v>
      </c>
      <c r="IX24">
        <v>391</v>
      </c>
      <c r="IY24">
        <v>52</v>
      </c>
      <c r="IZ24">
        <v>0</v>
      </c>
      <c r="JA24">
        <v>399</v>
      </c>
      <c r="JB24">
        <v>2605</v>
      </c>
      <c r="JC24">
        <v>1673</v>
      </c>
      <c r="JD24">
        <v>436</v>
      </c>
      <c r="JE24">
        <v>436</v>
      </c>
      <c r="JF24">
        <v>2325</v>
      </c>
      <c r="JG24">
        <v>476</v>
      </c>
      <c r="JH24">
        <v>3</v>
      </c>
      <c r="JI24">
        <v>3</v>
      </c>
      <c r="JJ24">
        <v>1846</v>
      </c>
      <c r="JK24">
        <v>1.0435497616040099E-2</v>
      </c>
      <c r="JL24">
        <v>1.20295809966497E-2</v>
      </c>
      <c r="JM24">
        <v>1.04089445207335E-2</v>
      </c>
      <c r="JN24">
        <v>1.0435497616040099E-2</v>
      </c>
      <c r="JO24">
        <v>1.20259208978472E-2</v>
      </c>
      <c r="JP24">
        <v>1.20295809966497E-2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0.45448798543360702</v>
      </c>
      <c r="JX24">
        <v>0.45442686502443203</v>
      </c>
      <c r="JY24">
        <v>0.480523960745596</v>
      </c>
      <c r="JZ24">
        <v>0.48041861452441997</v>
      </c>
      <c r="KA24">
        <v>-1.9847643122444E-7</v>
      </c>
      <c r="KB24">
        <v>1.6096577515952199E-8</v>
      </c>
      <c r="KC24">
        <v>2.14573008740392E-7</v>
      </c>
      <c r="KD24">
        <v>1.4125668718666201E-7</v>
      </c>
      <c r="KE24">
        <v>2.3926821651573998E-7</v>
      </c>
      <c r="KF24">
        <v>9.80115293290781E-8</v>
      </c>
      <c r="KG24">
        <v>1.071</v>
      </c>
      <c r="KH24">
        <v>2917488.7925736601</v>
      </c>
      <c r="KI24">
        <v>5822601.3036150299</v>
      </c>
      <c r="KJ24">
        <v>4.3633231299858202E-2</v>
      </c>
      <c r="KK24">
        <v>8.1250000000000003E-2</v>
      </c>
      <c r="KL24">
        <v>0</v>
      </c>
      <c r="KM24" t="s">
        <v>729</v>
      </c>
      <c r="KO24" t="s">
        <v>730</v>
      </c>
      <c r="KP24" t="s">
        <v>525</v>
      </c>
      <c r="KQ24" t="s">
        <v>320</v>
      </c>
      <c r="KR24">
        <v>1</v>
      </c>
      <c r="KS24">
        <v>0</v>
      </c>
      <c r="KT24">
        <v>0</v>
      </c>
      <c r="KU24">
        <v>0</v>
      </c>
      <c r="KV24">
        <v>1</v>
      </c>
      <c r="KX24">
        <v>1</v>
      </c>
      <c r="KY24">
        <v>1</v>
      </c>
      <c r="LF24" t="s">
        <v>321</v>
      </c>
      <c r="LK24">
        <v>1</v>
      </c>
      <c r="LL24" t="s">
        <v>318</v>
      </c>
      <c r="LM24" t="s">
        <v>318</v>
      </c>
      <c r="LN24">
        <v>0</v>
      </c>
      <c r="LO24">
        <v>1</v>
      </c>
    </row>
    <row r="25" spans="1:327" x14ac:dyDescent="0.2">
      <c r="A25" t="s">
        <v>324</v>
      </c>
      <c r="B25">
        <v>10</v>
      </c>
      <c r="C25">
        <v>4</v>
      </c>
      <c r="D25" t="s">
        <v>525</v>
      </c>
      <c r="E25" t="s">
        <v>462</v>
      </c>
      <c r="F25" t="s">
        <v>529</v>
      </c>
      <c r="G25">
        <v>1</v>
      </c>
      <c r="H25">
        <v>2</v>
      </c>
      <c r="I25" s="6">
        <v>4594847.1913130898</v>
      </c>
      <c r="J25">
        <v>0</v>
      </c>
      <c r="K25">
        <v>0</v>
      </c>
      <c r="L25" t="s">
        <v>320</v>
      </c>
      <c r="M25" t="s">
        <v>318</v>
      </c>
      <c r="N25" t="s">
        <v>462</v>
      </c>
      <c r="O25" t="s">
        <v>529</v>
      </c>
      <c r="P25" s="6">
        <f t="shared" si="0"/>
        <v>1502938.8086869102</v>
      </c>
      <c r="Q25" s="6">
        <f t="shared" si="1"/>
        <v>6097786</v>
      </c>
      <c r="R25" s="6">
        <v>4594847.1913130898</v>
      </c>
      <c r="S25" t="s">
        <v>632</v>
      </c>
      <c r="T25" s="51">
        <v>44425.783603368058</v>
      </c>
      <c r="U25" s="6">
        <v>6097786.3565435596</v>
      </c>
      <c r="V25">
        <v>1</v>
      </c>
      <c r="W25">
        <v>1</v>
      </c>
      <c r="X25" t="s">
        <v>530</v>
      </c>
      <c r="Y25" t="s">
        <v>530</v>
      </c>
      <c r="Z25">
        <v>82</v>
      </c>
      <c r="AA25">
        <v>235</v>
      </c>
      <c r="AB25">
        <v>1800</v>
      </c>
      <c r="AC25">
        <v>455</v>
      </c>
      <c r="AD25">
        <v>0.51600000000000001</v>
      </c>
      <c r="AE25">
        <v>0</v>
      </c>
      <c r="AF25">
        <v>67.237519741058307</v>
      </c>
      <c r="AG25">
        <v>0</v>
      </c>
      <c r="AH25" t="s">
        <v>731</v>
      </c>
      <c r="AI25" t="s">
        <v>636</v>
      </c>
      <c r="AJ25" t="s">
        <v>636</v>
      </c>
      <c r="AM25">
        <v>0</v>
      </c>
      <c r="AN25">
        <v>0</v>
      </c>
      <c r="AO25">
        <v>0</v>
      </c>
      <c r="AP25">
        <v>0</v>
      </c>
      <c r="AQ25">
        <v>1</v>
      </c>
      <c r="AR25">
        <v>1</v>
      </c>
      <c r="AV25">
        <v>2</v>
      </c>
      <c r="AW25">
        <v>2</v>
      </c>
      <c r="BE25" s="35">
        <v>5754</v>
      </c>
      <c r="BF25" t="b">
        <v>1</v>
      </c>
      <c r="BG25">
        <v>0</v>
      </c>
      <c r="BI25" s="6">
        <v>6097786.3565435596</v>
      </c>
      <c r="BK25" s="6">
        <v>6097786.3565435596</v>
      </c>
      <c r="BL25">
        <v>0</v>
      </c>
      <c r="BM25" s="6">
        <v>4.4178643093913401E-2</v>
      </c>
      <c r="BN25" s="6">
        <v>7389459.1211683797</v>
      </c>
      <c r="BO25" s="6">
        <v>1291669.10277515</v>
      </c>
      <c r="BP25">
        <v>1.72988936750558</v>
      </c>
      <c r="BQ25">
        <v>1.8877816628317501</v>
      </c>
      <c r="BR25">
        <v>0</v>
      </c>
      <c r="BS25">
        <v>0</v>
      </c>
      <c r="BT25">
        <v>58</v>
      </c>
      <c r="BU25">
        <v>89</v>
      </c>
      <c r="BV25">
        <v>293</v>
      </c>
      <c r="BW25" s="41">
        <v>0</v>
      </c>
      <c r="BX25">
        <v>8</v>
      </c>
      <c r="BY25" s="41">
        <v>0</v>
      </c>
      <c r="BZ25">
        <v>2597</v>
      </c>
      <c r="CA25" s="41">
        <v>0</v>
      </c>
      <c r="CB25">
        <v>0</v>
      </c>
      <c r="CC25" s="41">
        <v>0</v>
      </c>
      <c r="CD25">
        <v>2325</v>
      </c>
      <c r="CE25">
        <v>63</v>
      </c>
      <c r="CF25">
        <v>41860</v>
      </c>
      <c r="CG25">
        <v>5602</v>
      </c>
      <c r="CH25">
        <v>39585</v>
      </c>
      <c r="CI25" s="41">
        <v>0</v>
      </c>
      <c r="CJ25">
        <v>3640</v>
      </c>
      <c r="CK25" s="41">
        <v>0</v>
      </c>
      <c r="CL25">
        <v>1181244</v>
      </c>
      <c r="CM25" s="41">
        <v>0</v>
      </c>
      <c r="CN25">
        <v>0</v>
      </c>
      <c r="CO25" s="41">
        <v>0</v>
      </c>
      <c r="CP25">
        <v>1057823</v>
      </c>
      <c r="CQ25">
        <v>89</v>
      </c>
      <c r="CR25" s="52">
        <v>0</v>
      </c>
      <c r="CS25" s="52">
        <v>0</v>
      </c>
      <c r="CT25">
        <v>5665</v>
      </c>
      <c r="CU25" s="52">
        <v>0</v>
      </c>
      <c r="CV25" s="52">
        <v>0</v>
      </c>
      <c r="CW25">
        <v>89</v>
      </c>
      <c r="CX25">
        <v>5665</v>
      </c>
      <c r="CY25" t="s">
        <v>732</v>
      </c>
      <c r="CZ25" t="s">
        <v>325</v>
      </c>
      <c r="DA25" s="6">
        <v>3037432.3057096242</v>
      </c>
      <c r="DB25" s="6">
        <v>3060354.0508339317</v>
      </c>
      <c r="DC25">
        <v>0</v>
      </c>
      <c r="DD25">
        <v>0</v>
      </c>
      <c r="DE25" s="6">
        <v>1.13359690822963E-2</v>
      </c>
      <c r="DF25" s="6">
        <v>3.2842674011617001E-2</v>
      </c>
      <c r="DG25" s="48">
        <v>1.04949743458917E-2</v>
      </c>
      <c r="DH25" s="48">
        <v>1.34091369000217E-2</v>
      </c>
      <c r="DI25" s="48">
        <v>2.39041112459135E-2</v>
      </c>
      <c r="DJ25" s="48">
        <v>8.4099473640463298E-4</v>
      </c>
      <c r="DK25" s="48">
        <v>1.94335371115953E-2</v>
      </c>
      <c r="DL25" s="48">
        <v>2.0274531847999901E-2</v>
      </c>
      <c r="DM25" s="6">
        <v>3694704.35739497</v>
      </c>
      <c r="DN25" s="6">
        <v>3694754.7637734101</v>
      </c>
      <c r="DO25" s="6">
        <v>657272.04034937697</v>
      </c>
      <c r="DP25" s="6">
        <v>634397.06242577406</v>
      </c>
      <c r="DQ25" s="48">
        <v>106287.14242264201</v>
      </c>
      <c r="DR25" s="48">
        <v>105121.561985144</v>
      </c>
      <c r="DS25" s="48">
        <v>211408.70440778599</v>
      </c>
      <c r="DT25" s="48">
        <v>542084.89792673499</v>
      </c>
      <c r="DU25" s="48">
        <v>528044.29164942098</v>
      </c>
      <c r="DV25" s="48">
        <v>1070129.1895761499</v>
      </c>
      <c r="DW25">
        <v>0</v>
      </c>
      <c r="DX25">
        <v>0</v>
      </c>
      <c r="DY25">
        <v>0</v>
      </c>
      <c r="DZ25">
        <v>8900</v>
      </c>
      <c r="EA25">
        <v>1231.20879120879</v>
      </c>
      <c r="EB25">
        <v>10131.208791208701</v>
      </c>
      <c r="EC25">
        <v>0</v>
      </c>
      <c r="ED25">
        <v>1.72988936750558</v>
      </c>
      <c r="EE25">
        <v>1.72988936750558</v>
      </c>
      <c r="EF25">
        <v>0</v>
      </c>
      <c r="EG25">
        <v>1.72988936750558</v>
      </c>
      <c r="EH25">
        <v>0</v>
      </c>
      <c r="EI25">
        <v>0</v>
      </c>
      <c r="EJ25">
        <v>0</v>
      </c>
      <c r="EK25">
        <v>0</v>
      </c>
      <c r="EL25">
        <v>1.8877816628317501</v>
      </c>
      <c r="EM25">
        <v>0</v>
      </c>
      <c r="EN25">
        <v>1.8877816628317501</v>
      </c>
      <c r="EO25">
        <v>1.8877816628317501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1.4010211082183099</v>
      </c>
      <c r="EV25">
        <v>6.2809300978789506E-2</v>
      </c>
      <c r="EW25">
        <v>8.9991938946543102E-5</v>
      </c>
      <c r="EX25">
        <v>0</v>
      </c>
      <c r="EY25">
        <v>0</v>
      </c>
      <c r="EZ25">
        <v>1.4262299999999899</v>
      </c>
      <c r="FA25">
        <v>8.91824079739533E-5</v>
      </c>
      <c r="FB25">
        <v>0</v>
      </c>
      <c r="FC25">
        <v>0</v>
      </c>
      <c r="FD25">
        <v>5.2645799999999996</v>
      </c>
      <c r="FE25">
        <v>8.9995919293262006E-5</v>
      </c>
      <c r="FF25">
        <v>0</v>
      </c>
      <c r="FG25" s="1">
        <v>8.9801000672906598E-5</v>
      </c>
      <c r="FH25" s="1">
        <v>8.9996292018390504E-5</v>
      </c>
      <c r="FI25">
        <v>0.25075796995912503</v>
      </c>
      <c r="FJ25" s="1">
        <v>0</v>
      </c>
      <c r="FK25">
        <v>0</v>
      </c>
      <c r="FL25">
        <v>0</v>
      </c>
      <c r="FM25">
        <v>0</v>
      </c>
      <c r="FN25" s="1">
        <v>1.59413673928021E-9</v>
      </c>
      <c r="FO25" s="1">
        <v>1.07082787081935E-10</v>
      </c>
      <c r="FP25" s="1">
        <v>1.07082787081935E-10</v>
      </c>
      <c r="FQ25" s="1">
        <v>7.0691896780772303E-11</v>
      </c>
      <c r="FR25" s="1">
        <v>1.59413673928021E-9</v>
      </c>
      <c r="FS25" s="1">
        <v>1.59413673928021E-9</v>
      </c>
      <c r="FT25" s="1">
        <v>2.5633495326360299E-11</v>
      </c>
      <c r="FU25">
        <v>0</v>
      </c>
      <c r="FV25">
        <v>0</v>
      </c>
      <c r="FW25" s="1">
        <v>4.0440273461764603E-9</v>
      </c>
      <c r="FX25" s="1">
        <v>7.0680022754704403E-9</v>
      </c>
      <c r="FY25" s="1">
        <v>3.0239749292939799E-9</v>
      </c>
      <c r="FZ25" s="1">
        <v>7.7623043686541105E-8</v>
      </c>
      <c r="GA25" s="1">
        <v>1.01781619799012E-7</v>
      </c>
      <c r="GB25" s="1">
        <v>2.41585761124717E-8</v>
      </c>
      <c r="GC25">
        <v>1.071</v>
      </c>
      <c r="GD25">
        <v>6.5449846949787296E-2</v>
      </c>
      <c r="GE25">
        <v>8.1250000000000003E-2</v>
      </c>
      <c r="GF25">
        <v>1.4010211082183099</v>
      </c>
      <c r="GG25">
        <v>6.2809300978789506E-2</v>
      </c>
      <c r="GH25">
        <v>9.7997931461479796E-5</v>
      </c>
      <c r="GI25">
        <v>0</v>
      </c>
      <c r="GJ25">
        <v>4.7430427810423899</v>
      </c>
      <c r="GK25">
        <v>8.6267062560559493E-2</v>
      </c>
      <c r="GL25">
        <v>9.7997931461479796E-5</v>
      </c>
      <c r="GM25">
        <v>0</v>
      </c>
      <c r="GN25">
        <v>0</v>
      </c>
      <c r="GO25">
        <v>1.82994344684969</v>
      </c>
      <c r="GP25" s="1">
        <v>9.7762643707255403E-5</v>
      </c>
      <c r="GQ25" s="1">
        <v>9.7207521726483298E-5</v>
      </c>
      <c r="GR25">
        <v>0</v>
      </c>
      <c r="GS25">
        <v>2.71779300890358</v>
      </c>
      <c r="GT25" s="1">
        <v>9.7996003990630202E-5</v>
      </c>
      <c r="GU25">
        <v>9.7566508665537094E-5</v>
      </c>
      <c r="GV25" s="1">
        <v>9.7994388642774698E-5</v>
      </c>
      <c r="GW25" s="1">
        <v>9.7996346254458606E-5</v>
      </c>
      <c r="GX25" s="1">
        <v>0.28998888313960097</v>
      </c>
      <c r="GY25">
        <v>0</v>
      </c>
      <c r="GZ25">
        <v>9.79972459673739E-5</v>
      </c>
      <c r="HA25">
        <v>0</v>
      </c>
      <c r="HB25">
        <v>0</v>
      </c>
      <c r="HC25">
        <v>2.74933942454036E-6</v>
      </c>
      <c r="HD25">
        <v>2.74933942454036E-6</v>
      </c>
      <c r="HE25">
        <v>1.2477023858536899E-8</v>
      </c>
      <c r="HF25">
        <v>2.74933942454036E-6</v>
      </c>
      <c r="HG25">
        <v>2.6077777803834499E-7</v>
      </c>
      <c r="HH25">
        <v>1.6540839764544999E-7</v>
      </c>
      <c r="HI25">
        <v>2.6077777803834499E-7</v>
      </c>
      <c r="HJ25">
        <v>0.31240096024366798</v>
      </c>
      <c r="HK25">
        <v>0.57500106410470397</v>
      </c>
      <c r="HL25">
        <v>-2.09585059816896E-7</v>
      </c>
      <c r="HM25">
        <v>1.18091591678796E-8</v>
      </c>
      <c r="HN25">
        <v>2.2139421898477599E-7</v>
      </c>
      <c r="HO25">
        <v>9.0175657761711397E-8</v>
      </c>
      <c r="HP25">
        <v>1.2554297210155899E-7</v>
      </c>
      <c r="HQ25">
        <v>3.53673143398477E-8</v>
      </c>
      <c r="HR25">
        <v>0.71299999999999997</v>
      </c>
      <c r="HS25">
        <v>0</v>
      </c>
      <c r="HT25">
        <v>0</v>
      </c>
      <c r="HU25">
        <v>0</v>
      </c>
      <c r="HV25">
        <v>1.4262299999999899</v>
      </c>
      <c r="HW25" s="1">
        <v>9.7762643707255403E-5</v>
      </c>
      <c r="HX25" s="1">
        <v>9.7207521726483298E-5</v>
      </c>
      <c r="HY25">
        <v>0</v>
      </c>
      <c r="HZ25">
        <v>5.2645799999999996</v>
      </c>
      <c r="IA25" s="1">
        <v>9.7996003990630202E-5</v>
      </c>
      <c r="IB25">
        <v>9.7566508665537094E-5</v>
      </c>
      <c r="IC25" s="1">
        <v>9.7994388642774698E-5</v>
      </c>
      <c r="ID25" s="1">
        <v>9.7996346254458606E-5</v>
      </c>
      <c r="IE25">
        <v>0.25075796995912503</v>
      </c>
      <c r="IF25" s="1">
        <v>0</v>
      </c>
      <c r="IG25">
        <v>9.79972459673739E-5</v>
      </c>
      <c r="IH25">
        <v>0</v>
      </c>
      <c r="II25">
        <v>0</v>
      </c>
      <c r="IJ25">
        <v>2.74933942454036E-6</v>
      </c>
      <c r="IK25">
        <v>2.74933942454036E-6</v>
      </c>
      <c r="IL25">
        <v>1.2477023858536899E-8</v>
      </c>
      <c r="IM25">
        <v>2.74933942454036E-6</v>
      </c>
      <c r="IN25">
        <v>2.6077777803834499E-7</v>
      </c>
      <c r="IO25">
        <v>1.6540839764544999E-7</v>
      </c>
      <c r="IP25">
        <v>2.6077777803834499E-7</v>
      </c>
      <c r="IQ25">
        <v>0.31240096024366798</v>
      </c>
      <c r="IR25">
        <v>0.57500106410470397</v>
      </c>
      <c r="IS25">
        <v>4930</v>
      </c>
      <c r="IT25">
        <v>4224</v>
      </c>
      <c r="IU25">
        <v>455</v>
      </c>
      <c r="IV25">
        <v>443</v>
      </c>
      <c r="IW25">
        <v>12</v>
      </c>
      <c r="IX25">
        <v>391</v>
      </c>
      <c r="IY25">
        <v>52</v>
      </c>
      <c r="IZ25">
        <v>0</v>
      </c>
      <c r="JA25">
        <v>399</v>
      </c>
      <c r="JB25">
        <v>2605</v>
      </c>
      <c r="JC25">
        <v>1673</v>
      </c>
      <c r="JD25">
        <v>436</v>
      </c>
      <c r="JE25">
        <v>436</v>
      </c>
      <c r="JF25">
        <v>2325</v>
      </c>
      <c r="JG25">
        <v>476</v>
      </c>
      <c r="JH25">
        <v>3</v>
      </c>
      <c r="JI25">
        <v>3</v>
      </c>
      <c r="JJ25">
        <v>1846</v>
      </c>
      <c r="JK25">
        <v>1.0435497616040099E-2</v>
      </c>
      <c r="JL25">
        <v>1.20295809966497E-2</v>
      </c>
      <c r="JM25">
        <v>1.04089445207335E-2</v>
      </c>
      <c r="JN25">
        <v>1.0435497616040099E-2</v>
      </c>
      <c r="JO25">
        <v>1.20259208978472E-2</v>
      </c>
      <c r="JP25">
        <v>1.20295809966497E-2</v>
      </c>
      <c r="JQ25">
        <v>0</v>
      </c>
      <c r="JR25">
        <v>0</v>
      </c>
      <c r="JS25">
        <v>0</v>
      </c>
      <c r="JT25">
        <v>0</v>
      </c>
      <c r="JU25">
        <v>0</v>
      </c>
      <c r="JV25">
        <v>0</v>
      </c>
      <c r="JW25">
        <v>0.45448798543360702</v>
      </c>
      <c r="JX25">
        <v>0.45442686502443203</v>
      </c>
      <c r="JY25">
        <v>0.480523960745596</v>
      </c>
      <c r="JZ25">
        <v>0.48041861452441997</v>
      </c>
      <c r="KA25">
        <v>-2.0554103247071999E-7</v>
      </c>
      <c r="KB25">
        <v>1.88771614433501E-8</v>
      </c>
      <c r="KC25">
        <v>2.2441819391407E-7</v>
      </c>
      <c r="KD25">
        <v>1.6779870144825201E-7</v>
      </c>
      <c r="KE25">
        <v>2.27324591900572E-7</v>
      </c>
      <c r="KF25">
        <v>5.9525890452319503E-8</v>
      </c>
      <c r="KG25">
        <v>1.071</v>
      </c>
      <c r="KH25">
        <v>3051462.3446794199</v>
      </c>
      <c r="KI25">
        <v>6088894.6503890399</v>
      </c>
      <c r="KJ25">
        <v>6.5449846949787296E-2</v>
      </c>
      <c r="KK25">
        <v>8.1250000000000003E-2</v>
      </c>
      <c r="KL25">
        <v>0</v>
      </c>
      <c r="KM25" t="s">
        <v>733</v>
      </c>
      <c r="KO25" t="s">
        <v>734</v>
      </c>
      <c r="KP25" t="s">
        <v>525</v>
      </c>
      <c r="KQ25" t="s">
        <v>320</v>
      </c>
      <c r="KR25">
        <v>1</v>
      </c>
      <c r="KS25">
        <v>0</v>
      </c>
      <c r="KT25">
        <v>0</v>
      </c>
      <c r="KU25">
        <v>0</v>
      </c>
      <c r="KV25">
        <v>1</v>
      </c>
      <c r="KX25">
        <v>1</v>
      </c>
      <c r="KY25">
        <v>2</v>
      </c>
      <c r="LF25" t="s">
        <v>321</v>
      </c>
      <c r="LK25">
        <v>1</v>
      </c>
      <c r="LL25" t="s">
        <v>318</v>
      </c>
      <c r="LM25" t="s">
        <v>318</v>
      </c>
      <c r="LN25">
        <v>0</v>
      </c>
      <c r="LO25">
        <v>1</v>
      </c>
    </row>
    <row r="26" spans="1:327" x14ac:dyDescent="0.2">
      <c r="A26" t="s">
        <v>324</v>
      </c>
      <c r="B26">
        <v>14</v>
      </c>
      <c r="C26">
        <v>4</v>
      </c>
      <c r="D26" t="s">
        <v>525</v>
      </c>
      <c r="E26" t="s">
        <v>462</v>
      </c>
      <c r="F26" t="s">
        <v>529</v>
      </c>
      <c r="G26">
        <v>1</v>
      </c>
      <c r="H26">
        <v>3</v>
      </c>
      <c r="I26" s="6">
        <v>4318340.1007453203</v>
      </c>
      <c r="J26">
        <v>0</v>
      </c>
      <c r="K26">
        <v>0</v>
      </c>
      <c r="L26" t="s">
        <v>320</v>
      </c>
      <c r="M26" t="s">
        <v>318</v>
      </c>
      <c r="N26" t="s">
        <v>462</v>
      </c>
      <c r="O26" t="s">
        <v>529</v>
      </c>
      <c r="P26" s="6">
        <f t="shared" si="0"/>
        <v>1626412.8992546797</v>
      </c>
      <c r="Q26" s="6">
        <f t="shared" si="1"/>
        <v>5944753</v>
      </c>
      <c r="R26" s="6">
        <v>4318340.1007453203</v>
      </c>
      <c r="S26" t="s">
        <v>632</v>
      </c>
      <c r="T26" s="51">
        <v>44428.291124629628</v>
      </c>
      <c r="U26" s="6">
        <v>5944753.3690556297</v>
      </c>
      <c r="V26">
        <v>1</v>
      </c>
      <c r="W26">
        <v>1</v>
      </c>
      <c r="X26" t="s">
        <v>530</v>
      </c>
      <c r="Y26" t="s">
        <v>530</v>
      </c>
      <c r="Z26">
        <v>86</v>
      </c>
      <c r="AA26">
        <v>240</v>
      </c>
      <c r="AB26">
        <v>1800</v>
      </c>
      <c r="AC26">
        <v>455</v>
      </c>
      <c r="AD26">
        <v>0.52700000000000002</v>
      </c>
      <c r="AE26">
        <v>0</v>
      </c>
      <c r="AF26">
        <v>54.259383678436201</v>
      </c>
      <c r="AG26">
        <v>0</v>
      </c>
      <c r="AH26" t="s">
        <v>735</v>
      </c>
      <c r="AI26" t="s">
        <v>636</v>
      </c>
      <c r="AJ26" t="s">
        <v>636</v>
      </c>
      <c r="AM26">
        <v>0</v>
      </c>
      <c r="AN26">
        <v>0</v>
      </c>
      <c r="AO26">
        <v>0</v>
      </c>
      <c r="AP26">
        <v>0</v>
      </c>
      <c r="AQ26">
        <v>1</v>
      </c>
      <c r="AR26">
        <v>1</v>
      </c>
      <c r="AV26">
        <v>7</v>
      </c>
      <c r="AW26">
        <v>3</v>
      </c>
      <c r="BE26" s="35">
        <v>6059</v>
      </c>
      <c r="BF26" t="b">
        <v>1</v>
      </c>
      <c r="BG26">
        <v>0</v>
      </c>
      <c r="BI26" s="6">
        <v>5944753.3690556297</v>
      </c>
      <c r="BK26" s="6">
        <v>5944753.3690556297</v>
      </c>
      <c r="BL26">
        <v>0</v>
      </c>
      <c r="BM26" s="6">
        <v>0.10800837004616901</v>
      </c>
      <c r="BN26" s="6">
        <v>7145153.1169907097</v>
      </c>
      <c r="BO26" s="6">
        <v>1200228.54629558</v>
      </c>
      <c r="BP26">
        <v>168.235277584633</v>
      </c>
      <c r="BQ26">
        <v>2.8583535374723699</v>
      </c>
      <c r="BR26">
        <v>0</v>
      </c>
      <c r="BS26">
        <v>0</v>
      </c>
      <c r="BT26">
        <v>58</v>
      </c>
      <c r="BU26">
        <v>102</v>
      </c>
      <c r="BV26">
        <v>291</v>
      </c>
      <c r="BW26" s="41">
        <v>0</v>
      </c>
      <c r="BX26">
        <v>8</v>
      </c>
      <c r="BY26" s="41">
        <v>0</v>
      </c>
      <c r="BZ26">
        <v>2597</v>
      </c>
      <c r="CA26" s="41">
        <v>0</v>
      </c>
      <c r="CB26">
        <v>0</v>
      </c>
      <c r="CC26" s="41">
        <v>0</v>
      </c>
      <c r="CD26">
        <v>2325</v>
      </c>
      <c r="CE26">
        <v>0</v>
      </c>
      <c r="CF26">
        <v>42770</v>
      </c>
      <c r="CG26">
        <v>5957</v>
      </c>
      <c r="CH26">
        <v>38675</v>
      </c>
      <c r="CI26" s="41">
        <v>0</v>
      </c>
      <c r="CJ26">
        <v>3640</v>
      </c>
      <c r="CK26" s="41">
        <v>0</v>
      </c>
      <c r="CL26">
        <v>1181244</v>
      </c>
      <c r="CM26" s="41">
        <v>0</v>
      </c>
      <c r="CN26">
        <v>0</v>
      </c>
      <c r="CO26" s="41">
        <v>0</v>
      </c>
      <c r="CP26">
        <v>1057823</v>
      </c>
      <c r="CQ26">
        <v>102</v>
      </c>
      <c r="CR26" s="52">
        <v>0</v>
      </c>
      <c r="CS26" s="52">
        <v>0</v>
      </c>
      <c r="CT26">
        <v>5957</v>
      </c>
      <c r="CU26" s="52">
        <v>0</v>
      </c>
      <c r="CV26" s="52">
        <v>0</v>
      </c>
      <c r="CW26">
        <v>102</v>
      </c>
      <c r="CX26">
        <v>5957</v>
      </c>
      <c r="CY26" t="s">
        <v>736</v>
      </c>
      <c r="CZ26" t="s">
        <v>325</v>
      </c>
      <c r="DA26" s="6">
        <v>2961096.2907316042</v>
      </c>
      <c r="DB26" s="6">
        <v>2983657.0783240306</v>
      </c>
      <c r="DC26">
        <v>0</v>
      </c>
      <c r="DD26">
        <v>0</v>
      </c>
      <c r="DE26" s="6">
        <v>6.7992163715653794E-2</v>
      </c>
      <c r="DF26" s="6">
        <v>4.0016206330515697E-2</v>
      </c>
      <c r="DG26" s="48">
        <v>3.6922454046162401E-2</v>
      </c>
      <c r="DH26" s="48">
        <v>1.55814469618103E-2</v>
      </c>
      <c r="DI26" s="48">
        <v>5.2503901007972802E-2</v>
      </c>
      <c r="DJ26" s="48">
        <v>3.10697096694913E-2</v>
      </c>
      <c r="DK26" s="48">
        <v>2.4434759368705299E-2</v>
      </c>
      <c r="DL26" s="48">
        <v>5.5504469038196599E-2</v>
      </c>
      <c r="DM26" s="6">
        <v>3572548.1729683201</v>
      </c>
      <c r="DN26" s="6">
        <v>3572604.9440223901</v>
      </c>
      <c r="DO26" s="6">
        <v>611315.968763549</v>
      </c>
      <c r="DP26" s="6">
        <v>588912.57753203402</v>
      </c>
      <c r="DQ26" s="48">
        <v>111635.85987515</v>
      </c>
      <c r="DR26" s="48">
        <v>111110.682137825</v>
      </c>
      <c r="DS26" s="48">
        <v>222746.542012975</v>
      </c>
      <c r="DT26" s="48">
        <v>489480.10888839897</v>
      </c>
      <c r="DU26" s="48">
        <v>476492.66462497797</v>
      </c>
      <c r="DV26" s="48">
        <v>965972.77351337695</v>
      </c>
      <c r="DW26">
        <v>0</v>
      </c>
      <c r="DX26">
        <v>0</v>
      </c>
      <c r="DY26">
        <v>0</v>
      </c>
      <c r="DZ26">
        <v>10200</v>
      </c>
      <c r="EA26">
        <v>1309.23076923076</v>
      </c>
      <c r="EB26">
        <v>11509.2307692307</v>
      </c>
      <c r="EC26">
        <v>135.84548100327501</v>
      </c>
      <c r="ED26">
        <v>32.3897965813577</v>
      </c>
      <c r="EE26">
        <v>168.235277584633</v>
      </c>
      <c r="EF26">
        <v>135.84548100327501</v>
      </c>
      <c r="EG26">
        <v>32.3897965813577</v>
      </c>
      <c r="EH26">
        <v>0</v>
      </c>
      <c r="EI26">
        <v>0</v>
      </c>
      <c r="EJ26">
        <v>0</v>
      </c>
      <c r="EK26">
        <v>0</v>
      </c>
      <c r="EL26">
        <v>2.8583535374723699</v>
      </c>
      <c r="EM26">
        <v>0</v>
      </c>
      <c r="EN26">
        <v>2.8583535374723699</v>
      </c>
      <c r="EO26">
        <v>2.8583535374723699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1.4102744211434</v>
      </c>
      <c r="EV26">
        <v>6.4029583923471398E-2</v>
      </c>
      <c r="EW26">
        <v>8.9997175293010602E-5</v>
      </c>
      <c r="EX26">
        <v>0</v>
      </c>
      <c r="EY26">
        <v>0</v>
      </c>
      <c r="EZ26">
        <v>1.5040899999999999</v>
      </c>
      <c r="FA26" s="1">
        <v>8.9824083210565594E-5</v>
      </c>
      <c r="FB26" s="1">
        <v>0</v>
      </c>
      <c r="FC26">
        <v>0</v>
      </c>
      <c r="FD26" s="1">
        <v>7.1495199999999999</v>
      </c>
      <c r="FE26" s="1">
        <v>8.9995367223760699E-5</v>
      </c>
      <c r="FF26">
        <v>0</v>
      </c>
      <c r="FG26">
        <v>0</v>
      </c>
      <c r="FH26">
        <v>8.9996245210555105E-5</v>
      </c>
      <c r="FI26">
        <v>0.33672394031574099</v>
      </c>
      <c r="FJ26">
        <v>0</v>
      </c>
      <c r="FK26">
        <v>0</v>
      </c>
      <c r="FL26">
        <v>0</v>
      </c>
      <c r="FM26">
        <v>0</v>
      </c>
      <c r="FN26" s="1">
        <v>3.0156278807424897E-8</v>
      </c>
      <c r="FO26" s="1">
        <v>3.0092295100203601E-8</v>
      </c>
      <c r="FP26" s="1">
        <v>4.8043204969871997E-9</v>
      </c>
      <c r="FQ26" s="1">
        <v>3.0092295100203601E-8</v>
      </c>
      <c r="FR26" s="1">
        <v>3.0156278807424897E-8</v>
      </c>
      <c r="FS26" s="1">
        <v>2.03163000866979E-8</v>
      </c>
      <c r="FT26" s="1">
        <v>3.0156278807424897E-8</v>
      </c>
      <c r="FU26">
        <v>0.218756499247756</v>
      </c>
      <c r="FV26">
        <v>0</v>
      </c>
      <c r="FW26" s="1">
        <v>-3.4687206933690902E-7</v>
      </c>
      <c r="FX26" s="1">
        <v>1.29829690245081E-8</v>
      </c>
      <c r="FY26" s="1">
        <v>3.5985503836141699E-7</v>
      </c>
      <c r="FZ26" s="1">
        <v>7.5828460342850598E-8</v>
      </c>
      <c r="GA26" s="1">
        <v>2.5944984059084102E-7</v>
      </c>
      <c r="GB26" s="1">
        <v>1.83621380247991E-7</v>
      </c>
      <c r="GC26" s="1">
        <v>0.875999999999999</v>
      </c>
      <c r="GD26">
        <v>4.3633231299858202E-2</v>
      </c>
      <c r="GE26">
        <v>0.11874999999999999</v>
      </c>
      <c r="GF26">
        <v>1.4102744211434</v>
      </c>
      <c r="GG26">
        <v>6.4029583923471398E-2</v>
      </c>
      <c r="GH26">
        <v>9.7999494156120098E-5</v>
      </c>
      <c r="GI26">
        <v>0</v>
      </c>
      <c r="GJ26">
        <v>3.0442667322650299</v>
      </c>
      <c r="GK26">
        <v>0.105505591046597</v>
      </c>
      <c r="GL26">
        <v>9.7999494156120098E-5</v>
      </c>
      <c r="GM26">
        <v>0</v>
      </c>
      <c r="GN26">
        <v>0</v>
      </c>
      <c r="GO26">
        <v>2.2527904465115198</v>
      </c>
      <c r="GP26" s="1">
        <v>9.7952843243487298E-5</v>
      </c>
      <c r="GQ26" s="1">
        <v>9.7402868866725001E-5</v>
      </c>
      <c r="GR26">
        <v>0</v>
      </c>
      <c r="GS26">
        <v>2.7177930087532198</v>
      </c>
      <c r="GT26" s="1">
        <v>9.7995527252869795E-5</v>
      </c>
      <c r="GU26" s="1">
        <v>0</v>
      </c>
      <c r="GV26" s="1">
        <v>9.7993027456943994E-5</v>
      </c>
      <c r="GW26">
        <v>9.7996184391213603E-5</v>
      </c>
      <c r="GX26">
        <v>0.20231704187293101</v>
      </c>
      <c r="GY26">
        <v>0</v>
      </c>
      <c r="GZ26">
        <v>9.7996803403832504E-5</v>
      </c>
      <c r="HA26">
        <v>0</v>
      </c>
      <c r="HB26">
        <v>0</v>
      </c>
      <c r="HC26">
        <v>2.5158241032316402E-6</v>
      </c>
      <c r="HD26">
        <v>2.5158241032316402E-6</v>
      </c>
      <c r="HE26">
        <v>1.13927365319455E-8</v>
      </c>
      <c r="HF26">
        <v>2.5158241032316402E-6</v>
      </c>
      <c r="HG26" s="1">
        <v>3.0934680195215899E-7</v>
      </c>
      <c r="HH26" s="1">
        <v>3.0934680195215899E-7</v>
      </c>
      <c r="HI26" s="1">
        <v>3.0715770416023199E-7</v>
      </c>
      <c r="HJ26">
        <v>1.2078009903723399</v>
      </c>
      <c r="HK26">
        <v>0.57500104433132204</v>
      </c>
      <c r="HL26" s="1">
        <v>-2.4588054463774401E-7</v>
      </c>
      <c r="HM26">
        <v>2.3668870329930199E-8</v>
      </c>
      <c r="HN26">
        <v>2.6954941496767502E-7</v>
      </c>
      <c r="HO26" s="1">
        <v>9.5464985155750698E-8</v>
      </c>
      <c r="HP26" s="1">
        <v>1.4122154830495999E-7</v>
      </c>
      <c r="HQ26" s="1">
        <v>4.5756563149209797E-8</v>
      </c>
      <c r="HR26">
        <v>0.76200000000000001</v>
      </c>
      <c r="HS26">
        <v>0</v>
      </c>
      <c r="HT26">
        <v>0</v>
      </c>
      <c r="HU26">
        <v>0</v>
      </c>
      <c r="HV26">
        <v>1.5040899999999999</v>
      </c>
      <c r="HW26" s="1">
        <v>9.7952843243487298E-5</v>
      </c>
      <c r="HX26" s="1">
        <v>9.7402868866725001E-5</v>
      </c>
      <c r="HY26">
        <v>0</v>
      </c>
      <c r="HZ26" s="1">
        <v>7.1495199999999999</v>
      </c>
      <c r="IA26" s="1">
        <v>9.7995527252869795E-5</v>
      </c>
      <c r="IB26" s="1">
        <v>0</v>
      </c>
      <c r="IC26" s="1">
        <v>9.7993027456943994E-5</v>
      </c>
      <c r="ID26">
        <v>9.7996184391213603E-5</v>
      </c>
      <c r="IE26">
        <v>0.33672394031574099</v>
      </c>
      <c r="IF26">
        <v>0</v>
      </c>
      <c r="IG26">
        <v>9.7996803403832504E-5</v>
      </c>
      <c r="IH26">
        <v>0</v>
      </c>
      <c r="II26">
        <v>0</v>
      </c>
      <c r="IJ26">
        <v>2.5158241032316402E-6</v>
      </c>
      <c r="IK26">
        <v>2.5158241032316402E-6</v>
      </c>
      <c r="IL26">
        <v>1.13927365319455E-8</v>
      </c>
      <c r="IM26">
        <v>2.5158241032316402E-6</v>
      </c>
      <c r="IN26" s="1">
        <v>3.0934680195215899E-7</v>
      </c>
      <c r="IO26" s="1">
        <v>3.0934680195215899E-7</v>
      </c>
      <c r="IP26" s="1">
        <v>3.0715770416023199E-7</v>
      </c>
      <c r="IQ26">
        <v>1.2078009903723399</v>
      </c>
      <c r="IR26">
        <v>0.57500104433132204</v>
      </c>
      <c r="IS26">
        <v>4930</v>
      </c>
      <c r="IT26">
        <v>4224</v>
      </c>
      <c r="IU26">
        <v>455</v>
      </c>
      <c r="IV26">
        <v>443</v>
      </c>
      <c r="IW26">
        <v>12</v>
      </c>
      <c r="IX26">
        <v>391</v>
      </c>
      <c r="IY26">
        <v>52</v>
      </c>
      <c r="IZ26">
        <v>0</v>
      </c>
      <c r="JA26">
        <v>399</v>
      </c>
      <c r="JB26">
        <v>2605</v>
      </c>
      <c r="JC26">
        <v>1673</v>
      </c>
      <c r="JD26">
        <v>436</v>
      </c>
      <c r="JE26">
        <v>436</v>
      </c>
      <c r="JF26">
        <v>2325</v>
      </c>
      <c r="JG26">
        <v>476</v>
      </c>
      <c r="JH26">
        <v>3</v>
      </c>
      <c r="JI26">
        <v>3</v>
      </c>
      <c r="JJ26">
        <v>1846</v>
      </c>
      <c r="JK26">
        <v>1.0435497616040099E-2</v>
      </c>
      <c r="JL26">
        <v>1.20295809966497E-2</v>
      </c>
      <c r="JM26">
        <v>1.04089445207335E-2</v>
      </c>
      <c r="JN26">
        <v>1.0435497616040099E-2</v>
      </c>
      <c r="JO26">
        <v>1.20259208978472E-2</v>
      </c>
      <c r="JP26">
        <v>1.20295809966497E-2</v>
      </c>
      <c r="JQ26">
        <v>0</v>
      </c>
      <c r="JR26">
        <v>0</v>
      </c>
      <c r="JS26">
        <v>0</v>
      </c>
      <c r="JT26">
        <v>0</v>
      </c>
      <c r="JU26">
        <v>0</v>
      </c>
      <c r="JV26">
        <v>0</v>
      </c>
      <c r="JW26">
        <v>0.45448798543360702</v>
      </c>
      <c r="JX26">
        <v>0.45442686502443203</v>
      </c>
      <c r="JY26">
        <v>0.480523960745596</v>
      </c>
      <c r="JZ26">
        <v>0.48041861452441997</v>
      </c>
      <c r="KA26" s="1">
        <v>-5.9275261397465404E-7</v>
      </c>
      <c r="KB26">
        <v>3.6651839354438298E-8</v>
      </c>
      <c r="KC26">
        <v>6.2940445332909201E-7</v>
      </c>
      <c r="KD26" s="1">
        <v>1.7129344549860099E-7</v>
      </c>
      <c r="KE26" s="1">
        <v>4.0067138889580199E-7</v>
      </c>
      <c r="KF26" s="1">
        <v>2.29377943397201E-7</v>
      </c>
      <c r="KG26" s="1">
        <v>0.875999999999999</v>
      </c>
      <c r="KH26">
        <v>2974222.15265687</v>
      </c>
      <c r="KI26">
        <v>5935318.4433884798</v>
      </c>
      <c r="KJ26">
        <v>4.3633231299858202E-2</v>
      </c>
      <c r="KK26">
        <v>0.11874999999999999</v>
      </c>
      <c r="KL26">
        <v>0</v>
      </c>
      <c r="KM26" t="s">
        <v>737</v>
      </c>
      <c r="KO26" t="s">
        <v>738</v>
      </c>
      <c r="KP26" t="s">
        <v>525</v>
      </c>
      <c r="KQ26" t="s">
        <v>320</v>
      </c>
      <c r="KR26">
        <v>1</v>
      </c>
      <c r="KS26">
        <v>0</v>
      </c>
      <c r="KT26">
        <v>0</v>
      </c>
      <c r="KU26">
        <v>0</v>
      </c>
      <c r="KV26">
        <v>1</v>
      </c>
      <c r="KX26">
        <v>1</v>
      </c>
      <c r="KY26">
        <v>6</v>
      </c>
      <c r="LF26" t="s">
        <v>321</v>
      </c>
      <c r="LK26">
        <v>1</v>
      </c>
      <c r="LL26" t="s">
        <v>318</v>
      </c>
      <c r="LM26" t="s">
        <v>318</v>
      </c>
      <c r="LN26">
        <v>0</v>
      </c>
      <c r="LO26">
        <v>1</v>
      </c>
    </row>
    <row r="27" spans="1:327" x14ac:dyDescent="0.2">
      <c r="A27" t="s">
        <v>324</v>
      </c>
      <c r="B27">
        <v>55</v>
      </c>
      <c r="C27">
        <v>4</v>
      </c>
      <c r="D27" t="s">
        <v>525</v>
      </c>
      <c r="E27" t="s">
        <v>462</v>
      </c>
      <c r="F27" t="s">
        <v>529</v>
      </c>
      <c r="G27">
        <v>1</v>
      </c>
      <c r="H27">
        <v>4</v>
      </c>
      <c r="I27" s="6">
        <v>5364932.8849090496</v>
      </c>
      <c r="J27">
        <v>0</v>
      </c>
      <c r="K27">
        <v>0</v>
      </c>
      <c r="L27" t="s">
        <v>320</v>
      </c>
      <c r="M27" t="s">
        <v>318</v>
      </c>
      <c r="N27" t="s">
        <v>462</v>
      </c>
      <c r="O27" t="s">
        <v>529</v>
      </c>
      <c r="P27" s="6">
        <f t="shared" si="0"/>
        <v>1548710.1150909504</v>
      </c>
      <c r="Q27" s="6">
        <f t="shared" si="1"/>
        <v>6913643</v>
      </c>
      <c r="R27" s="6">
        <v>5364932.8849090496</v>
      </c>
      <c r="S27" t="s">
        <v>632</v>
      </c>
      <c r="T27" s="51">
        <v>44425.814690868057</v>
      </c>
      <c r="U27" s="6">
        <v>6913643.5109592602</v>
      </c>
      <c r="V27">
        <v>1</v>
      </c>
      <c r="W27">
        <v>1</v>
      </c>
      <c r="X27" t="s">
        <v>530</v>
      </c>
      <c r="Y27" t="s">
        <v>530</v>
      </c>
      <c r="Z27">
        <v>94</v>
      </c>
      <c r="AA27">
        <v>237</v>
      </c>
      <c r="AB27">
        <v>1800</v>
      </c>
      <c r="AC27">
        <v>455</v>
      </c>
      <c r="AD27">
        <v>0.52100000000000002</v>
      </c>
      <c r="AE27">
        <v>0</v>
      </c>
      <c r="AF27">
        <v>68.098765134811401</v>
      </c>
      <c r="AG27">
        <v>0</v>
      </c>
      <c r="AH27" t="s">
        <v>739</v>
      </c>
      <c r="AI27" t="s">
        <v>636</v>
      </c>
      <c r="AJ27" t="s">
        <v>636</v>
      </c>
      <c r="AM27">
        <v>0</v>
      </c>
      <c r="AN27">
        <v>0</v>
      </c>
      <c r="AO27">
        <v>0</v>
      </c>
      <c r="AP27">
        <v>0</v>
      </c>
      <c r="AQ27">
        <v>1</v>
      </c>
      <c r="AR27">
        <v>1</v>
      </c>
      <c r="AV27">
        <v>2</v>
      </c>
      <c r="AW27">
        <v>4</v>
      </c>
      <c r="BE27" s="35">
        <v>6982</v>
      </c>
      <c r="BF27" t="b">
        <v>1</v>
      </c>
      <c r="BG27">
        <v>0</v>
      </c>
      <c r="BI27" s="6">
        <v>6913643.5109592602</v>
      </c>
      <c r="BK27" s="6">
        <v>6913643.5109592602</v>
      </c>
      <c r="BL27">
        <v>0</v>
      </c>
      <c r="BM27" s="6">
        <v>7.1939860681662804E-2</v>
      </c>
      <c r="BN27" s="6">
        <v>8305861.3466932103</v>
      </c>
      <c r="BO27" s="6">
        <v>1392215.95619175</v>
      </c>
      <c r="BP27">
        <v>1.0520954090472301</v>
      </c>
      <c r="BQ27">
        <v>0.75550693867566898</v>
      </c>
      <c r="BR27">
        <v>0</v>
      </c>
      <c r="BS27">
        <v>0</v>
      </c>
      <c r="BT27">
        <v>58</v>
      </c>
      <c r="BU27">
        <v>94</v>
      </c>
      <c r="BV27">
        <v>288</v>
      </c>
      <c r="BW27" s="41">
        <v>0</v>
      </c>
      <c r="BX27">
        <v>8</v>
      </c>
      <c r="BY27" s="41">
        <v>0</v>
      </c>
      <c r="BZ27">
        <v>2597</v>
      </c>
      <c r="CA27" s="41">
        <v>0</v>
      </c>
      <c r="CB27">
        <v>0</v>
      </c>
      <c r="CC27" s="41">
        <v>0</v>
      </c>
      <c r="CD27">
        <v>2325</v>
      </c>
      <c r="CE27">
        <v>12</v>
      </c>
      <c r="CF27">
        <v>40040</v>
      </c>
      <c r="CG27">
        <v>6876</v>
      </c>
      <c r="CH27">
        <v>41405</v>
      </c>
      <c r="CI27" s="41">
        <v>0</v>
      </c>
      <c r="CJ27">
        <v>3640</v>
      </c>
      <c r="CK27" s="41">
        <v>0</v>
      </c>
      <c r="CL27">
        <v>1181244</v>
      </c>
      <c r="CM27" s="41">
        <v>0</v>
      </c>
      <c r="CN27">
        <v>0</v>
      </c>
      <c r="CO27" s="41">
        <v>0</v>
      </c>
      <c r="CP27">
        <v>1057823</v>
      </c>
      <c r="CQ27">
        <v>94</v>
      </c>
      <c r="CR27" s="52">
        <v>0</v>
      </c>
      <c r="CS27" s="52">
        <v>0</v>
      </c>
      <c r="CT27">
        <v>6888</v>
      </c>
      <c r="CU27" s="52">
        <v>0</v>
      </c>
      <c r="CV27" s="52">
        <v>0</v>
      </c>
      <c r="CW27">
        <v>94</v>
      </c>
      <c r="CX27">
        <v>6888</v>
      </c>
      <c r="CY27" t="s">
        <v>740</v>
      </c>
      <c r="CZ27" t="s">
        <v>325</v>
      </c>
      <c r="DA27" s="6">
        <v>3444943.5255675116</v>
      </c>
      <c r="DB27" s="6">
        <v>3468699.9853917314</v>
      </c>
      <c r="DC27">
        <v>0</v>
      </c>
      <c r="DD27">
        <v>0</v>
      </c>
      <c r="DE27" s="6">
        <v>2.27610512432849E-2</v>
      </c>
      <c r="DF27" s="6">
        <v>4.91788094383779E-2</v>
      </c>
      <c r="DG27" s="48">
        <v>1.5969477032356499E-2</v>
      </c>
      <c r="DH27" s="48">
        <v>1.7694195520282601E-2</v>
      </c>
      <c r="DI27" s="48">
        <v>3.36636725526391E-2</v>
      </c>
      <c r="DJ27" s="48">
        <v>6.7915742109284699E-3</v>
      </c>
      <c r="DK27" s="48">
        <v>3.1484613918095199E-2</v>
      </c>
      <c r="DL27" s="48">
        <v>3.8276188129023697E-2</v>
      </c>
      <c r="DM27" s="6">
        <v>4152893.0356342001</v>
      </c>
      <c r="DN27" s="6">
        <v>4152968.311059</v>
      </c>
      <c r="DO27" s="6">
        <v>707949.48698192195</v>
      </c>
      <c r="DP27" s="6">
        <v>684266.46920982702</v>
      </c>
      <c r="DQ27" s="48">
        <v>192828.69330652201</v>
      </c>
      <c r="DR27" s="48">
        <v>192569.53352755599</v>
      </c>
      <c r="DS27" s="48">
        <v>385398.22683407803</v>
      </c>
      <c r="DT27" s="48">
        <v>505720.79367540003</v>
      </c>
      <c r="DU27" s="48">
        <v>490185.72689106199</v>
      </c>
      <c r="DV27" s="48">
        <v>995906.520566463</v>
      </c>
      <c r="DW27">
        <v>0</v>
      </c>
      <c r="DX27">
        <v>0</v>
      </c>
      <c r="DY27">
        <v>0</v>
      </c>
      <c r="DZ27">
        <v>9400</v>
      </c>
      <c r="EA27">
        <v>1511.20879120879</v>
      </c>
      <c r="EB27">
        <v>10911.208791208701</v>
      </c>
      <c r="EC27">
        <v>3.2371578679076099E-4</v>
      </c>
      <c r="ED27">
        <v>1.05177169326044</v>
      </c>
      <c r="EE27">
        <v>1.0520954090472301</v>
      </c>
      <c r="EF27">
        <v>3.2371578679076099E-4</v>
      </c>
      <c r="EG27">
        <v>1.05177169326044</v>
      </c>
      <c r="EH27">
        <v>0</v>
      </c>
      <c r="EI27">
        <v>0</v>
      </c>
      <c r="EJ27">
        <v>0</v>
      </c>
      <c r="EK27">
        <v>0</v>
      </c>
      <c r="EL27">
        <v>0.75550693867566898</v>
      </c>
      <c r="EM27">
        <v>0</v>
      </c>
      <c r="EN27">
        <v>0.75550693867566898</v>
      </c>
      <c r="EO27">
        <v>0.75550693867566898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1.40067128659222</v>
      </c>
      <c r="EV27">
        <v>6.7089648919039194E-2</v>
      </c>
      <c r="EW27">
        <v>8.9991899122399106E-5</v>
      </c>
      <c r="EX27">
        <v>0</v>
      </c>
      <c r="EY27">
        <v>0</v>
      </c>
      <c r="EZ27">
        <v>1.5040899999999999</v>
      </c>
      <c r="FA27">
        <v>8.8727827895956901E-5</v>
      </c>
      <c r="FB27">
        <v>0</v>
      </c>
      <c r="FC27">
        <v>0</v>
      </c>
      <c r="FD27">
        <v>7.1495199999999999</v>
      </c>
      <c r="FE27">
        <v>8.9995894080985295E-5</v>
      </c>
      <c r="FF27">
        <v>0</v>
      </c>
      <c r="FG27" s="1">
        <v>0</v>
      </c>
      <c r="FH27">
        <v>8.9996358386190594E-5</v>
      </c>
      <c r="FI27">
        <v>0.25446396553355</v>
      </c>
      <c r="FJ27" s="1">
        <v>0</v>
      </c>
      <c r="FK27">
        <v>0</v>
      </c>
      <c r="FL27">
        <v>0</v>
      </c>
      <c r="FM27">
        <v>0</v>
      </c>
      <c r="FN27" s="1">
        <v>1.32543170883181E-8</v>
      </c>
      <c r="FO27" s="1">
        <v>1.19126716546791E-8</v>
      </c>
      <c r="FP27" s="1">
        <v>1.64937619118177E-10</v>
      </c>
      <c r="FQ27" s="1">
        <v>1.19126716546791E-8</v>
      </c>
      <c r="FR27" s="1">
        <v>1.32543170883181E-8</v>
      </c>
      <c r="FS27" s="1">
        <v>7.5811765198885406E-9</v>
      </c>
      <c r="FT27" s="1">
        <v>1.32543170883181E-8</v>
      </c>
      <c r="FU27">
        <v>7.7692099598181098E-7</v>
      </c>
      <c r="FV27">
        <v>0</v>
      </c>
      <c r="FW27">
        <v>-6.4976901417322305E-8</v>
      </c>
      <c r="FX27">
        <v>8.2611575553427597E-9</v>
      </c>
      <c r="FY27">
        <v>7.3238058972665002E-8</v>
      </c>
      <c r="FZ27" s="1">
        <v>8.0140243152336106E-8</v>
      </c>
      <c r="GA27">
        <v>1.35887367039289E-7</v>
      </c>
      <c r="GB27">
        <v>5.5747123886952802E-8</v>
      </c>
      <c r="GC27">
        <v>1.071</v>
      </c>
      <c r="GD27">
        <v>6.5449846949787296E-2</v>
      </c>
      <c r="GE27">
        <v>7.49999999999999E-2</v>
      </c>
      <c r="GF27">
        <v>1.40067128659222</v>
      </c>
      <c r="GG27">
        <v>6.7089648919039194E-2</v>
      </c>
      <c r="GH27">
        <v>9.7997148608142099E-5</v>
      </c>
      <c r="GI27">
        <v>0</v>
      </c>
      <c r="GJ27">
        <v>3.6914713082925901</v>
      </c>
      <c r="GK27">
        <v>8.3302873255968399E-2</v>
      </c>
      <c r="GL27">
        <v>9.7997148608142099E-5</v>
      </c>
      <c r="GM27">
        <v>0</v>
      </c>
      <c r="GN27">
        <v>0</v>
      </c>
      <c r="GO27">
        <v>1.65848125909718</v>
      </c>
      <c r="GP27" s="1">
        <v>9.6491055080138999E-5</v>
      </c>
      <c r="GQ27" s="1">
        <v>9.6255506665476805E-5</v>
      </c>
      <c r="GR27">
        <v>0</v>
      </c>
      <c r="GS27">
        <v>2.7177930083961801</v>
      </c>
      <c r="GT27" s="1">
        <v>9.7996046470261099E-5</v>
      </c>
      <c r="GU27">
        <v>0</v>
      </c>
      <c r="GV27" s="1">
        <v>9.7991232687277802E-5</v>
      </c>
      <c r="GW27">
        <v>9.7996405178324406E-5</v>
      </c>
      <c r="GX27">
        <v>0.14290017631456001</v>
      </c>
      <c r="GY27" s="1">
        <v>0</v>
      </c>
      <c r="GZ27">
        <v>9.7995138314321801E-5</v>
      </c>
      <c r="HA27">
        <v>0</v>
      </c>
      <c r="HB27">
        <v>0</v>
      </c>
      <c r="HC27">
        <v>1.1435501569151401E-6</v>
      </c>
      <c r="HD27">
        <v>1.1435501569151401E-6</v>
      </c>
      <c r="HE27">
        <v>5.7532218988853798E-9</v>
      </c>
      <c r="HF27">
        <v>1.1435501569151401E-6</v>
      </c>
      <c r="HG27">
        <v>1.26771608321973E-7</v>
      </c>
      <c r="HH27">
        <v>5.1253939759021698E-8</v>
      </c>
      <c r="HI27">
        <v>1.26771608321973E-7</v>
      </c>
      <c r="HJ27">
        <v>0.31240095319771799</v>
      </c>
      <c r="HK27">
        <v>0.57500100218504302</v>
      </c>
      <c r="HL27" s="1">
        <v>-3.43328514952729E-7</v>
      </c>
      <c r="HM27">
        <v>1.72441816659633E-8</v>
      </c>
      <c r="HN27">
        <v>3.6057269661869303E-7</v>
      </c>
      <c r="HO27">
        <v>8.3528677791837395E-8</v>
      </c>
      <c r="HP27">
        <v>1.4792993668000499E-7</v>
      </c>
      <c r="HQ27">
        <v>6.4401258888168194E-8</v>
      </c>
      <c r="HR27">
        <v>0.627</v>
      </c>
      <c r="HS27">
        <v>0</v>
      </c>
      <c r="HT27">
        <v>0</v>
      </c>
      <c r="HU27">
        <v>0</v>
      </c>
      <c r="HV27">
        <v>1.5040899999999999</v>
      </c>
      <c r="HW27" s="1">
        <v>9.6491055080138999E-5</v>
      </c>
      <c r="HX27" s="1">
        <v>9.6255506665476805E-5</v>
      </c>
      <c r="HY27">
        <v>0</v>
      </c>
      <c r="HZ27">
        <v>7.1495199999999999</v>
      </c>
      <c r="IA27" s="1">
        <v>9.7996046470261099E-5</v>
      </c>
      <c r="IB27">
        <v>0</v>
      </c>
      <c r="IC27" s="1">
        <v>9.7991232687277802E-5</v>
      </c>
      <c r="ID27">
        <v>9.7996405178324406E-5</v>
      </c>
      <c r="IE27">
        <v>0.25446396553355</v>
      </c>
      <c r="IF27" s="1">
        <v>0</v>
      </c>
      <c r="IG27">
        <v>9.7995138314321801E-5</v>
      </c>
      <c r="IH27">
        <v>0</v>
      </c>
      <c r="II27">
        <v>0</v>
      </c>
      <c r="IJ27">
        <v>1.1435501569151401E-6</v>
      </c>
      <c r="IK27">
        <v>1.1435501569151401E-6</v>
      </c>
      <c r="IL27">
        <v>5.7532218988853798E-9</v>
      </c>
      <c r="IM27">
        <v>1.1435501569151401E-6</v>
      </c>
      <c r="IN27">
        <v>1.26771608321973E-7</v>
      </c>
      <c r="IO27">
        <v>5.1253939759021698E-8</v>
      </c>
      <c r="IP27">
        <v>1.26771608321973E-7</v>
      </c>
      <c r="IQ27">
        <v>0.31240095319771799</v>
      </c>
      <c r="IR27">
        <v>0.57500100218504302</v>
      </c>
      <c r="IS27">
        <v>4930</v>
      </c>
      <c r="IT27">
        <v>4224</v>
      </c>
      <c r="IU27">
        <v>455</v>
      </c>
      <c r="IV27">
        <v>443</v>
      </c>
      <c r="IW27">
        <v>12</v>
      </c>
      <c r="IX27">
        <v>391</v>
      </c>
      <c r="IY27">
        <v>52</v>
      </c>
      <c r="IZ27">
        <v>0</v>
      </c>
      <c r="JA27">
        <v>399</v>
      </c>
      <c r="JB27">
        <v>2605</v>
      </c>
      <c r="JC27">
        <v>1673</v>
      </c>
      <c r="JD27">
        <v>436</v>
      </c>
      <c r="JE27">
        <v>436</v>
      </c>
      <c r="JF27">
        <v>2325</v>
      </c>
      <c r="JG27">
        <v>476</v>
      </c>
      <c r="JH27">
        <v>3</v>
      </c>
      <c r="JI27">
        <v>3</v>
      </c>
      <c r="JJ27">
        <v>1846</v>
      </c>
      <c r="JK27">
        <v>1.0435497616040099E-2</v>
      </c>
      <c r="JL27" s="1">
        <v>1.20295809966497E-2</v>
      </c>
      <c r="JM27">
        <v>1.04089445207335E-2</v>
      </c>
      <c r="JN27">
        <v>1.0435497616040099E-2</v>
      </c>
      <c r="JO27" s="1">
        <v>1.20259208978472E-2</v>
      </c>
      <c r="JP27" s="1">
        <v>1.20295809966497E-2</v>
      </c>
      <c r="JQ27">
        <v>0</v>
      </c>
      <c r="JR27">
        <v>0</v>
      </c>
      <c r="JS27">
        <v>0</v>
      </c>
      <c r="JT27">
        <v>0</v>
      </c>
      <c r="JU27">
        <v>0</v>
      </c>
      <c r="JV27">
        <v>0</v>
      </c>
      <c r="JW27">
        <v>0.45448798543360702</v>
      </c>
      <c r="JX27">
        <v>0.45442686502443203</v>
      </c>
      <c r="JY27">
        <v>0.480523960745596</v>
      </c>
      <c r="JZ27">
        <v>0.48041861452441997</v>
      </c>
      <c r="KA27">
        <v>-4.0830541637005199E-7</v>
      </c>
      <c r="KB27">
        <v>2.5505339221306099E-8</v>
      </c>
      <c r="KC27">
        <v>4.3381075559135799E-7</v>
      </c>
      <c r="KD27">
        <v>1.63668920944173E-7</v>
      </c>
      <c r="KE27">
        <v>2.8381730371929399E-7</v>
      </c>
      <c r="KF27">
        <v>1.20148382775121E-7</v>
      </c>
      <c r="KG27">
        <v>1.071</v>
      </c>
      <c r="KH27">
        <v>3461019.4494608301</v>
      </c>
      <c r="KI27">
        <v>6905962.97502835</v>
      </c>
      <c r="KJ27">
        <v>6.5449846949787296E-2</v>
      </c>
      <c r="KK27">
        <v>7.49999999999999E-2</v>
      </c>
      <c r="KL27">
        <v>0</v>
      </c>
      <c r="KM27" t="s">
        <v>741</v>
      </c>
      <c r="KO27" t="s">
        <v>742</v>
      </c>
      <c r="KP27" t="s">
        <v>525</v>
      </c>
      <c r="KQ27" t="s">
        <v>320</v>
      </c>
      <c r="KR27">
        <v>1</v>
      </c>
      <c r="KS27">
        <v>0</v>
      </c>
      <c r="KT27">
        <v>0</v>
      </c>
      <c r="KU27">
        <v>0</v>
      </c>
      <c r="KV27">
        <v>1</v>
      </c>
      <c r="KX27">
        <v>1</v>
      </c>
      <c r="KY27">
        <v>2</v>
      </c>
      <c r="LF27" t="s">
        <v>321</v>
      </c>
      <c r="LK27">
        <v>1</v>
      </c>
      <c r="LL27" t="s">
        <v>318</v>
      </c>
      <c r="LM27" t="s">
        <v>318</v>
      </c>
      <c r="LN27">
        <v>0</v>
      </c>
      <c r="LO27">
        <v>1</v>
      </c>
    </row>
    <row r="28" spans="1:327" x14ac:dyDescent="0.2">
      <c r="A28" t="s">
        <v>324</v>
      </c>
      <c r="B28">
        <v>56</v>
      </c>
      <c r="C28">
        <v>4</v>
      </c>
      <c r="D28" t="s">
        <v>525</v>
      </c>
      <c r="E28" t="s">
        <v>462</v>
      </c>
      <c r="F28" t="s">
        <v>529</v>
      </c>
      <c r="G28">
        <v>1</v>
      </c>
      <c r="H28">
        <v>5</v>
      </c>
      <c r="I28" s="6">
        <v>5654390.2260969803</v>
      </c>
      <c r="J28">
        <v>0</v>
      </c>
      <c r="K28">
        <v>0</v>
      </c>
      <c r="L28" t="s">
        <v>320</v>
      </c>
      <c r="M28" t="s">
        <v>318</v>
      </c>
      <c r="N28" t="s">
        <v>462</v>
      </c>
      <c r="O28" t="s">
        <v>529</v>
      </c>
      <c r="P28" s="6">
        <f t="shared" si="0"/>
        <v>1511951.7739030197</v>
      </c>
      <c r="Q28" s="6">
        <f t="shared" si="1"/>
        <v>7166342</v>
      </c>
      <c r="R28" s="6">
        <v>5654390.2260969803</v>
      </c>
      <c r="S28" t="s">
        <v>632</v>
      </c>
      <c r="T28" s="51">
        <v>44425.817143379631</v>
      </c>
      <c r="U28" s="6">
        <v>7166342.2558645103</v>
      </c>
      <c r="V28">
        <v>1</v>
      </c>
      <c r="W28">
        <v>1</v>
      </c>
      <c r="X28" t="s">
        <v>530</v>
      </c>
      <c r="Y28" t="s">
        <v>530</v>
      </c>
      <c r="Z28">
        <v>89</v>
      </c>
      <c r="AA28">
        <v>271</v>
      </c>
      <c r="AB28">
        <v>1800</v>
      </c>
      <c r="AC28">
        <v>455</v>
      </c>
      <c r="AD28">
        <v>0.59599999999999997</v>
      </c>
      <c r="AE28">
        <v>0</v>
      </c>
      <c r="AF28">
        <v>55.093629837036097</v>
      </c>
      <c r="AG28">
        <v>0</v>
      </c>
      <c r="AH28" t="s">
        <v>743</v>
      </c>
      <c r="AI28" t="s">
        <v>636</v>
      </c>
      <c r="AJ28" t="s">
        <v>636</v>
      </c>
      <c r="AM28">
        <v>0</v>
      </c>
      <c r="AN28">
        <v>0</v>
      </c>
      <c r="AO28">
        <v>0</v>
      </c>
      <c r="AP28">
        <v>0</v>
      </c>
      <c r="AQ28">
        <v>1</v>
      </c>
      <c r="AR28">
        <v>1</v>
      </c>
      <c r="AV28">
        <v>2</v>
      </c>
      <c r="AW28">
        <v>5</v>
      </c>
      <c r="BE28" s="35">
        <v>8371</v>
      </c>
      <c r="BF28" t="b">
        <v>1</v>
      </c>
      <c r="BG28">
        <v>0</v>
      </c>
      <c r="BI28" s="6">
        <v>7166342.2558645103</v>
      </c>
      <c r="BK28" s="6">
        <v>7166342.2558645103</v>
      </c>
      <c r="BL28">
        <v>0</v>
      </c>
      <c r="BM28" s="6">
        <v>0.10106302890355499</v>
      </c>
      <c r="BN28" s="6">
        <v>8427058.4987055101</v>
      </c>
      <c r="BO28" s="6">
        <v>1260711.6139056799</v>
      </c>
      <c r="BP28">
        <v>1.66613303050272</v>
      </c>
      <c r="BQ28">
        <v>2.8617392493368201</v>
      </c>
      <c r="BR28">
        <v>0</v>
      </c>
      <c r="BS28">
        <v>0</v>
      </c>
      <c r="BT28">
        <v>58</v>
      </c>
      <c r="BU28">
        <v>87</v>
      </c>
      <c r="BV28">
        <v>286</v>
      </c>
      <c r="BW28" s="41">
        <v>0</v>
      </c>
      <c r="BX28">
        <v>8</v>
      </c>
      <c r="BY28" s="41">
        <v>0</v>
      </c>
      <c r="BZ28">
        <v>2597</v>
      </c>
      <c r="CA28" s="41">
        <v>0</v>
      </c>
      <c r="CB28">
        <v>0</v>
      </c>
      <c r="CC28" s="41">
        <v>0</v>
      </c>
      <c r="CD28">
        <v>2325</v>
      </c>
      <c r="CE28">
        <v>0</v>
      </c>
      <c r="CF28">
        <v>38675</v>
      </c>
      <c r="CG28">
        <v>8284</v>
      </c>
      <c r="CH28">
        <v>42770</v>
      </c>
      <c r="CI28" s="41">
        <v>0</v>
      </c>
      <c r="CJ28">
        <v>3640</v>
      </c>
      <c r="CK28" s="41">
        <v>0</v>
      </c>
      <c r="CL28">
        <v>1181244</v>
      </c>
      <c r="CM28" s="41">
        <v>0</v>
      </c>
      <c r="CN28">
        <v>0</v>
      </c>
      <c r="CO28" s="41">
        <v>0</v>
      </c>
      <c r="CP28">
        <v>1057823</v>
      </c>
      <c r="CQ28">
        <v>87</v>
      </c>
      <c r="CR28" s="52">
        <v>0</v>
      </c>
      <c r="CS28" s="52">
        <v>0</v>
      </c>
      <c r="CT28">
        <v>8284</v>
      </c>
      <c r="CU28" s="52">
        <v>0</v>
      </c>
      <c r="CV28" s="52">
        <v>0</v>
      </c>
      <c r="CW28">
        <v>87</v>
      </c>
      <c r="CX28">
        <v>8284</v>
      </c>
      <c r="CY28" t="s">
        <v>744</v>
      </c>
      <c r="CZ28" t="s">
        <v>325</v>
      </c>
      <c r="DA28" s="6">
        <v>3570921.186764692</v>
      </c>
      <c r="DB28" s="6">
        <v>3595421.0690998216</v>
      </c>
      <c r="DC28">
        <v>0</v>
      </c>
      <c r="DD28">
        <v>0</v>
      </c>
      <c r="DE28" s="6">
        <v>3.7256919739102702E-2</v>
      </c>
      <c r="DF28" s="6">
        <v>6.3806109164452507E-2</v>
      </c>
      <c r="DG28" s="48">
        <v>2.23620077379602E-2</v>
      </c>
      <c r="DH28" s="48">
        <v>1.99865217372318E-2</v>
      </c>
      <c r="DI28" s="48">
        <v>4.2348529475192E-2</v>
      </c>
      <c r="DJ28" s="48">
        <v>1.4894912001142501E-2</v>
      </c>
      <c r="DK28" s="48">
        <v>4.3819587427220703E-2</v>
      </c>
      <c r="DL28" s="48">
        <v>5.8714499428363202E-2</v>
      </c>
      <c r="DM28" s="6">
        <v>4213680.2917463304</v>
      </c>
      <c r="DN28" s="6">
        <v>4213378.2069591703</v>
      </c>
      <c r="DO28" s="6">
        <v>642759.06772471895</v>
      </c>
      <c r="DP28" s="6">
        <v>617952.54618096002</v>
      </c>
      <c r="DQ28" s="48">
        <v>105793.364020986</v>
      </c>
      <c r="DR28" s="48">
        <v>106441.54987669</v>
      </c>
      <c r="DS28" s="48">
        <v>212234.91389767599</v>
      </c>
      <c r="DT28" s="48">
        <v>528265.703703732</v>
      </c>
      <c r="DU28" s="48">
        <v>509690.33696361003</v>
      </c>
      <c r="DV28" s="48">
        <v>1037956.04066734</v>
      </c>
      <c r="DW28">
        <v>0</v>
      </c>
      <c r="DX28">
        <v>0</v>
      </c>
      <c r="DY28">
        <v>0</v>
      </c>
      <c r="DZ28">
        <v>8700</v>
      </c>
      <c r="EA28">
        <v>1820.6593406593399</v>
      </c>
      <c r="EB28">
        <v>10520.6593406593</v>
      </c>
      <c r="EC28">
        <v>0</v>
      </c>
      <c r="ED28">
        <v>1.66613303050272</v>
      </c>
      <c r="EE28">
        <v>1.66613303050272</v>
      </c>
      <c r="EF28">
        <v>0</v>
      </c>
      <c r="EG28">
        <v>1.66613303050272</v>
      </c>
      <c r="EH28">
        <v>0</v>
      </c>
      <c r="EI28">
        <v>0</v>
      </c>
      <c r="EJ28">
        <v>0</v>
      </c>
      <c r="EK28">
        <v>0</v>
      </c>
      <c r="EL28">
        <v>2.8617392493368201</v>
      </c>
      <c r="EM28">
        <v>0</v>
      </c>
      <c r="EN28">
        <v>2.8617392493368201</v>
      </c>
      <c r="EO28">
        <v>2.8617392493368201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1.4011735656975199</v>
      </c>
      <c r="EV28">
        <v>6.4453169281567899E-2</v>
      </c>
      <c r="EW28">
        <v>8.9991706527792203E-5</v>
      </c>
      <c r="EX28">
        <v>0</v>
      </c>
      <c r="EY28">
        <v>0</v>
      </c>
      <c r="EZ28">
        <v>1.5040899999999999</v>
      </c>
      <c r="FA28" s="1">
        <v>8.9069395299970394E-5</v>
      </c>
      <c r="FB28">
        <v>0</v>
      </c>
      <c r="FC28">
        <v>0</v>
      </c>
      <c r="FD28">
        <v>7.1495199999999999</v>
      </c>
      <c r="FE28">
        <v>8.9995812621257402E-5</v>
      </c>
      <c r="FF28">
        <v>0</v>
      </c>
      <c r="FG28">
        <v>0</v>
      </c>
      <c r="FH28">
        <v>8.9996331348512996E-5</v>
      </c>
      <c r="FI28">
        <v>0.268749969679485</v>
      </c>
      <c r="FJ28">
        <v>0</v>
      </c>
      <c r="FK28">
        <v>0</v>
      </c>
      <c r="FL28">
        <v>0</v>
      </c>
      <c r="FM28">
        <v>0</v>
      </c>
      <c r="FN28" s="1">
        <v>2.0430459254927502E-8</v>
      </c>
      <c r="FO28" s="1">
        <v>2.0430459254927502E-8</v>
      </c>
      <c r="FP28" s="1">
        <v>1.23667087681411E-9</v>
      </c>
      <c r="FQ28" s="1">
        <v>2.0430459254927502E-8</v>
      </c>
      <c r="FR28" s="1">
        <v>1.9749173074679E-8</v>
      </c>
      <c r="FS28" s="1">
        <v>1.3522582054115101E-8</v>
      </c>
      <c r="FT28" s="1">
        <v>1.9749173074679E-8</v>
      </c>
      <c r="FU28">
        <v>0</v>
      </c>
      <c r="FV28">
        <v>0</v>
      </c>
      <c r="FW28" s="1">
        <v>-1.6050098564725201E-7</v>
      </c>
      <c r="FX28" s="1">
        <v>9.1193366625469396E-9</v>
      </c>
      <c r="FY28" s="1">
        <v>1.69620322309799E-7</v>
      </c>
      <c r="FZ28" s="1">
        <v>7.0398643335807505E-8</v>
      </c>
      <c r="GA28" s="1">
        <v>1.6937190478599701E-7</v>
      </c>
      <c r="GB28" s="1">
        <v>9.8973261450189994E-8</v>
      </c>
      <c r="GC28">
        <v>1.071</v>
      </c>
      <c r="GD28">
        <v>6.5449846949787296E-2</v>
      </c>
      <c r="GE28">
        <v>8.1250000000000003E-2</v>
      </c>
      <c r="GF28">
        <v>1.4011735656975199</v>
      </c>
      <c r="GG28">
        <v>6.4453169281567899E-2</v>
      </c>
      <c r="GH28">
        <v>9.7999697440620496E-5</v>
      </c>
      <c r="GI28">
        <v>0</v>
      </c>
      <c r="GJ28">
        <v>4.65678520866068</v>
      </c>
      <c r="GK28">
        <v>7.4560252236527402E-2</v>
      </c>
      <c r="GL28">
        <v>9.7999697440620496E-5</v>
      </c>
      <c r="GM28">
        <v>0</v>
      </c>
      <c r="GN28">
        <v>0</v>
      </c>
      <c r="GO28">
        <v>2.1682101722124099</v>
      </c>
      <c r="GP28" s="1">
        <v>9.7636683543743998E-5</v>
      </c>
      <c r="GQ28">
        <v>0</v>
      </c>
      <c r="GR28">
        <v>0</v>
      </c>
      <c r="GS28">
        <v>2.71779300889109</v>
      </c>
      <c r="GT28">
        <v>9.7996077622564099E-5</v>
      </c>
      <c r="GU28">
        <v>0</v>
      </c>
      <c r="GV28" s="1">
        <v>9.7975621432433394E-5</v>
      </c>
      <c r="GW28">
        <v>9.7996455458548794E-5</v>
      </c>
      <c r="GX28">
        <v>0.348998780468804</v>
      </c>
      <c r="GY28">
        <v>0</v>
      </c>
      <c r="GZ28">
        <v>9.7997732196652894E-5</v>
      </c>
      <c r="HA28">
        <v>0</v>
      </c>
      <c r="HB28">
        <v>0</v>
      </c>
      <c r="HC28">
        <v>6.9573255859767199E-6</v>
      </c>
      <c r="HD28">
        <v>6.9573255859767199E-6</v>
      </c>
      <c r="HE28">
        <v>4.34680913485863E-8</v>
      </c>
      <c r="HF28" s="1">
        <v>6.9573255859767199E-6</v>
      </c>
      <c r="HG28" s="1">
        <v>7.8021399829708497E-7</v>
      </c>
      <c r="HH28" s="1">
        <v>5.7379319517991605E-7</v>
      </c>
      <c r="HI28" s="1">
        <v>7.8021399829708497E-7</v>
      </c>
      <c r="HJ28">
        <v>0.312400963259654</v>
      </c>
      <c r="HK28">
        <v>1.1500009564126099</v>
      </c>
      <c r="HL28">
        <v>-4.9331498886867099E-7</v>
      </c>
      <c r="HM28">
        <v>1.62610818032937E-8</v>
      </c>
      <c r="HN28" s="1">
        <v>5.0957607067196497E-7</v>
      </c>
      <c r="HO28" s="1">
        <v>8.2374519454672394E-8</v>
      </c>
      <c r="HP28" s="1">
        <v>1.61106869829167E-7</v>
      </c>
      <c r="HQ28" s="1">
        <v>7.8732350374495096E-8</v>
      </c>
      <c r="HR28">
        <v>0.68799999999999994</v>
      </c>
      <c r="HS28">
        <v>0</v>
      </c>
      <c r="HT28">
        <v>0</v>
      </c>
      <c r="HU28">
        <v>0</v>
      </c>
      <c r="HV28">
        <v>1.5040899999999999</v>
      </c>
      <c r="HW28" s="1">
        <v>9.7636683543743998E-5</v>
      </c>
      <c r="HX28">
        <v>0</v>
      </c>
      <c r="HY28">
        <v>0</v>
      </c>
      <c r="HZ28">
        <v>7.1495199999999999</v>
      </c>
      <c r="IA28">
        <v>9.7996077622564099E-5</v>
      </c>
      <c r="IB28">
        <v>0</v>
      </c>
      <c r="IC28" s="1">
        <v>9.7975621432433394E-5</v>
      </c>
      <c r="ID28">
        <v>9.7996455458548794E-5</v>
      </c>
      <c r="IE28">
        <v>0.268749969679485</v>
      </c>
      <c r="IF28">
        <v>0</v>
      </c>
      <c r="IG28">
        <v>9.7997732196652894E-5</v>
      </c>
      <c r="IH28">
        <v>0</v>
      </c>
      <c r="II28">
        <v>0</v>
      </c>
      <c r="IJ28">
        <v>6.9573255859767199E-6</v>
      </c>
      <c r="IK28">
        <v>6.9573255859767199E-6</v>
      </c>
      <c r="IL28">
        <v>4.34680913485863E-8</v>
      </c>
      <c r="IM28" s="1">
        <v>6.9573255859767199E-6</v>
      </c>
      <c r="IN28" s="1">
        <v>7.8021399829708497E-7</v>
      </c>
      <c r="IO28" s="1">
        <v>5.7379319517991605E-7</v>
      </c>
      <c r="IP28" s="1">
        <v>7.8021399829708497E-7</v>
      </c>
      <c r="IQ28">
        <v>0.312400963259654</v>
      </c>
      <c r="IR28">
        <v>1.1500009564126099</v>
      </c>
      <c r="IS28">
        <v>4930</v>
      </c>
      <c r="IT28">
        <v>4224</v>
      </c>
      <c r="IU28">
        <v>455</v>
      </c>
      <c r="IV28">
        <v>443</v>
      </c>
      <c r="IW28">
        <v>12</v>
      </c>
      <c r="IX28">
        <v>391</v>
      </c>
      <c r="IY28">
        <v>52</v>
      </c>
      <c r="IZ28">
        <v>0</v>
      </c>
      <c r="JA28">
        <v>399</v>
      </c>
      <c r="JB28">
        <v>2605</v>
      </c>
      <c r="JC28">
        <v>1673</v>
      </c>
      <c r="JD28">
        <v>436</v>
      </c>
      <c r="JE28">
        <v>436</v>
      </c>
      <c r="JF28">
        <v>2325</v>
      </c>
      <c r="JG28">
        <v>476</v>
      </c>
      <c r="JH28">
        <v>3</v>
      </c>
      <c r="JI28">
        <v>3</v>
      </c>
      <c r="JJ28">
        <v>1846</v>
      </c>
      <c r="JK28">
        <v>1.0435497616040099E-2</v>
      </c>
      <c r="JL28">
        <v>1.20295809966497E-2</v>
      </c>
      <c r="JM28">
        <v>1.04089445207335E-2</v>
      </c>
      <c r="JN28">
        <v>1.0435497616040099E-2</v>
      </c>
      <c r="JO28">
        <v>1.20259208978472E-2</v>
      </c>
      <c r="JP28">
        <v>1.20295809966497E-2</v>
      </c>
      <c r="JQ28">
        <v>0</v>
      </c>
      <c r="JR28">
        <v>0</v>
      </c>
      <c r="JS28">
        <v>0</v>
      </c>
      <c r="JT28">
        <v>0</v>
      </c>
      <c r="JU28">
        <v>0</v>
      </c>
      <c r="JV28">
        <v>0</v>
      </c>
      <c r="JW28">
        <v>0.45448798543360702</v>
      </c>
      <c r="JX28">
        <v>0.45442686502443203</v>
      </c>
      <c r="JY28">
        <v>0.480523960745596</v>
      </c>
      <c r="JZ28">
        <v>0.48041861452441997</v>
      </c>
      <c r="KA28">
        <v>-6.5381597451592302E-7</v>
      </c>
      <c r="KB28">
        <v>2.5380418465840699E-8</v>
      </c>
      <c r="KC28" s="1">
        <v>6.7919639298176395E-7</v>
      </c>
      <c r="KD28" s="1">
        <v>1.5277316279047999E-7</v>
      </c>
      <c r="KE28" s="1">
        <v>3.3047877461516501E-7</v>
      </c>
      <c r="KF28" s="1">
        <v>1.77705611824685E-7</v>
      </c>
      <c r="KG28">
        <v>1.071</v>
      </c>
      <c r="KH28">
        <v>3584701.4017849299</v>
      </c>
      <c r="KI28">
        <v>7155622.5885496195</v>
      </c>
      <c r="KJ28">
        <v>6.5449846949787296E-2</v>
      </c>
      <c r="KK28">
        <v>8.1250000000000003E-2</v>
      </c>
      <c r="KL28">
        <v>0</v>
      </c>
      <c r="KM28" t="s">
        <v>745</v>
      </c>
      <c r="KO28" t="s">
        <v>746</v>
      </c>
      <c r="KP28" t="s">
        <v>525</v>
      </c>
      <c r="KQ28" t="s">
        <v>320</v>
      </c>
      <c r="KR28">
        <v>1</v>
      </c>
      <c r="KS28">
        <v>0</v>
      </c>
      <c r="KT28">
        <v>0</v>
      </c>
      <c r="KU28">
        <v>0</v>
      </c>
      <c r="KV28">
        <v>1</v>
      </c>
      <c r="KX28">
        <v>1</v>
      </c>
      <c r="KY28">
        <v>2</v>
      </c>
      <c r="LF28" t="s">
        <v>321</v>
      </c>
      <c r="LK28">
        <v>1</v>
      </c>
      <c r="LL28" t="s">
        <v>318</v>
      </c>
      <c r="LM28" t="s">
        <v>318</v>
      </c>
      <c r="LN28">
        <v>0</v>
      </c>
      <c r="LO28">
        <v>1</v>
      </c>
    </row>
    <row r="29" spans="1:327" x14ac:dyDescent="0.2">
      <c r="A29" t="s">
        <v>324</v>
      </c>
      <c r="B29">
        <v>57</v>
      </c>
      <c r="C29">
        <v>4</v>
      </c>
      <c r="D29" t="s">
        <v>525</v>
      </c>
      <c r="E29" t="s">
        <v>462</v>
      </c>
      <c r="F29" t="s">
        <v>529</v>
      </c>
      <c r="G29">
        <v>1</v>
      </c>
      <c r="H29">
        <v>6</v>
      </c>
      <c r="I29" s="6">
        <v>5718337.6888261298</v>
      </c>
      <c r="J29">
        <v>0</v>
      </c>
      <c r="K29">
        <v>0</v>
      </c>
      <c r="L29" t="s">
        <v>320</v>
      </c>
      <c r="M29" t="s">
        <v>318</v>
      </c>
      <c r="N29" t="s">
        <v>462</v>
      </c>
      <c r="O29" t="s">
        <v>529</v>
      </c>
      <c r="P29" s="6">
        <f t="shared" si="0"/>
        <v>1485398.3111738702</v>
      </c>
      <c r="Q29" s="6">
        <f t="shared" si="1"/>
        <v>7203736</v>
      </c>
      <c r="R29" s="6">
        <v>5718337.6888261298</v>
      </c>
      <c r="S29" t="s">
        <v>632</v>
      </c>
      <c r="T29" s="51">
        <v>44425.833392048611</v>
      </c>
      <c r="U29" s="6">
        <v>7203736.41206179</v>
      </c>
      <c r="V29">
        <v>1</v>
      </c>
      <c r="W29">
        <v>1</v>
      </c>
      <c r="X29" t="s">
        <v>530</v>
      </c>
      <c r="Y29" t="s">
        <v>530</v>
      </c>
      <c r="Z29">
        <v>85</v>
      </c>
      <c r="AA29">
        <v>244</v>
      </c>
      <c r="AB29">
        <v>1800</v>
      </c>
      <c r="AC29">
        <v>455</v>
      </c>
      <c r="AD29">
        <v>0.53600000000000003</v>
      </c>
      <c r="AE29">
        <v>0</v>
      </c>
      <c r="AF29">
        <v>67.480915784835801</v>
      </c>
      <c r="AG29">
        <v>0</v>
      </c>
      <c r="AH29" t="s">
        <v>747</v>
      </c>
      <c r="AI29" t="s">
        <v>636</v>
      </c>
      <c r="AJ29" t="s">
        <v>636</v>
      </c>
      <c r="AM29">
        <v>0</v>
      </c>
      <c r="AN29">
        <v>0</v>
      </c>
      <c r="AO29">
        <v>0</v>
      </c>
      <c r="AP29">
        <v>0</v>
      </c>
      <c r="AQ29">
        <v>1</v>
      </c>
      <c r="AR29">
        <v>1</v>
      </c>
      <c r="AV29">
        <v>2</v>
      </c>
      <c r="AW29">
        <v>6</v>
      </c>
      <c r="BE29" s="35">
        <v>7755</v>
      </c>
      <c r="BF29" t="b">
        <v>1</v>
      </c>
      <c r="BG29">
        <v>0</v>
      </c>
      <c r="BI29" s="6">
        <v>7203736.41206179</v>
      </c>
      <c r="BK29" s="6">
        <v>7203736.41206179</v>
      </c>
      <c r="BL29">
        <v>0</v>
      </c>
      <c r="BM29" s="6">
        <v>3.4301611034607597E-2</v>
      </c>
      <c r="BN29" s="6">
        <v>8520028.8780014291</v>
      </c>
      <c r="BO29" s="6">
        <v>1316267.4093218599</v>
      </c>
      <c r="BP29">
        <v>22.041396614683698</v>
      </c>
      <c r="BQ29">
        <v>2.98091953792049</v>
      </c>
      <c r="BR29">
        <v>0</v>
      </c>
      <c r="BS29">
        <v>0</v>
      </c>
      <c r="BT29">
        <v>58</v>
      </c>
      <c r="BU29">
        <v>81</v>
      </c>
      <c r="BV29">
        <v>294</v>
      </c>
      <c r="BW29" s="41">
        <v>0</v>
      </c>
      <c r="BX29">
        <v>8</v>
      </c>
      <c r="BY29" s="41">
        <v>0</v>
      </c>
      <c r="BZ29">
        <v>2597</v>
      </c>
      <c r="CA29" s="41">
        <v>0</v>
      </c>
      <c r="CB29">
        <v>0</v>
      </c>
      <c r="CC29" s="41">
        <v>0</v>
      </c>
      <c r="CD29">
        <v>2325</v>
      </c>
      <c r="CE29">
        <v>12</v>
      </c>
      <c r="CF29">
        <v>37765</v>
      </c>
      <c r="CG29">
        <v>7662</v>
      </c>
      <c r="CH29">
        <v>43680</v>
      </c>
      <c r="CI29" s="41">
        <v>0</v>
      </c>
      <c r="CJ29">
        <v>3640</v>
      </c>
      <c r="CK29" s="41">
        <v>0</v>
      </c>
      <c r="CL29">
        <v>1181244</v>
      </c>
      <c r="CM29" s="41">
        <v>0</v>
      </c>
      <c r="CN29">
        <v>0</v>
      </c>
      <c r="CO29" s="41">
        <v>0</v>
      </c>
      <c r="CP29">
        <v>1057823</v>
      </c>
      <c r="CQ29">
        <v>81</v>
      </c>
      <c r="CR29" s="52">
        <v>0</v>
      </c>
      <c r="CS29" s="52">
        <v>0</v>
      </c>
      <c r="CT29">
        <v>7674</v>
      </c>
      <c r="CU29" s="52">
        <v>0</v>
      </c>
      <c r="CV29" s="52">
        <v>0</v>
      </c>
      <c r="CW29">
        <v>81</v>
      </c>
      <c r="CX29">
        <v>7674</v>
      </c>
      <c r="CY29" t="s">
        <v>748</v>
      </c>
      <c r="CZ29" t="s">
        <v>325</v>
      </c>
      <c r="DA29" s="6">
        <v>3589273.1482870239</v>
      </c>
      <c r="DB29" s="6">
        <v>3614463.2637747647</v>
      </c>
      <c r="DC29">
        <v>0</v>
      </c>
      <c r="DD29">
        <v>0</v>
      </c>
      <c r="DE29" s="6">
        <v>1.40932803903488E-2</v>
      </c>
      <c r="DF29" s="6">
        <v>2.0208330644258799E-2</v>
      </c>
      <c r="DG29" s="48">
        <v>1.18938555659737E-2</v>
      </c>
      <c r="DH29" s="48">
        <v>1.32464323283911E-2</v>
      </c>
      <c r="DI29" s="48">
        <v>2.5140287894364899E-2</v>
      </c>
      <c r="DJ29" s="48">
        <v>2.1994248243750502E-3</v>
      </c>
      <c r="DK29" s="48">
        <v>6.9618983158676699E-3</v>
      </c>
      <c r="DL29" s="48">
        <v>9.1613231402427192E-3</v>
      </c>
      <c r="DM29" s="6">
        <v>4261058.6521867299</v>
      </c>
      <c r="DN29" s="6">
        <v>4258970.2258146899</v>
      </c>
      <c r="DO29" s="6">
        <v>671772.83241090295</v>
      </c>
      <c r="DP29" s="6">
        <v>644494.57691096398</v>
      </c>
      <c r="DQ29" s="48">
        <v>114281.713584168</v>
      </c>
      <c r="DR29" s="48">
        <v>114892.846804738</v>
      </c>
      <c r="DS29" s="48">
        <v>229174.560388907</v>
      </c>
      <c r="DT29" s="48">
        <v>549391.11882673402</v>
      </c>
      <c r="DU29" s="48">
        <v>527917.77406226995</v>
      </c>
      <c r="DV29" s="48">
        <v>1077308.892889</v>
      </c>
      <c r="DW29">
        <v>0</v>
      </c>
      <c r="DX29">
        <v>0</v>
      </c>
      <c r="DY29">
        <v>0</v>
      </c>
      <c r="DZ29">
        <v>8100</v>
      </c>
      <c r="EA29">
        <v>1683.95604395604</v>
      </c>
      <c r="EB29">
        <v>9783.9560439560391</v>
      </c>
      <c r="EC29">
        <v>12.657395522420501</v>
      </c>
      <c r="ED29">
        <v>9.3840010922631496</v>
      </c>
      <c r="EE29">
        <v>22.041396614683698</v>
      </c>
      <c r="EF29">
        <v>12.657395522420501</v>
      </c>
      <c r="EG29">
        <v>9.3840010922631496</v>
      </c>
      <c r="EH29">
        <v>0</v>
      </c>
      <c r="EI29">
        <v>0</v>
      </c>
      <c r="EJ29">
        <v>0</v>
      </c>
      <c r="EK29">
        <v>0</v>
      </c>
      <c r="EL29">
        <v>2.98091953792049</v>
      </c>
      <c r="EM29">
        <v>0</v>
      </c>
      <c r="EN29">
        <v>2.98091953792049</v>
      </c>
      <c r="EO29">
        <v>2.98091953792049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1.44015101781236</v>
      </c>
      <c r="EV29">
        <v>6.3700733138959298E-2</v>
      </c>
      <c r="EW29">
        <v>8.9995688024702107E-5</v>
      </c>
      <c r="EX29">
        <v>8.9971474613759206E-5</v>
      </c>
      <c r="EY29">
        <v>0</v>
      </c>
      <c r="EZ29">
        <v>1.4262299999999899</v>
      </c>
      <c r="FA29">
        <v>8.9718554002915494E-5</v>
      </c>
      <c r="FB29">
        <v>0</v>
      </c>
      <c r="FC29">
        <v>0</v>
      </c>
      <c r="FD29">
        <v>5.2645799999999996</v>
      </c>
      <c r="FE29">
        <v>8.9996002683889701E-5</v>
      </c>
      <c r="FF29">
        <v>0</v>
      </c>
      <c r="FG29">
        <v>0</v>
      </c>
      <c r="FH29">
        <v>8.9996288803711994E-5</v>
      </c>
      <c r="FI29">
        <v>0.27057196458927302</v>
      </c>
      <c r="FJ29">
        <v>0</v>
      </c>
      <c r="FK29">
        <v>0</v>
      </c>
      <c r="FL29">
        <v>0</v>
      </c>
      <c r="FM29">
        <v>0</v>
      </c>
      <c r="FN29">
        <v>6.7096846967373802E-9</v>
      </c>
      <c r="FO29">
        <v>6.7096846967373802E-9</v>
      </c>
      <c r="FP29">
        <v>1.0720846432832301E-10</v>
      </c>
      <c r="FQ29">
        <v>6.7096846967373802E-9</v>
      </c>
      <c r="FR29">
        <v>4.9540949120796499E-9</v>
      </c>
      <c r="FS29">
        <v>4.4248660291401604E-9</v>
      </c>
      <c r="FT29">
        <v>4.9540949120796499E-9</v>
      </c>
      <c r="FU29">
        <v>1.8535602243406599E-2</v>
      </c>
      <c r="FV29">
        <v>0</v>
      </c>
      <c r="FW29">
        <v>-1.43543371508786E-8</v>
      </c>
      <c r="FX29">
        <v>6.0194331572178903E-9</v>
      </c>
      <c r="FY29">
        <v>2.0373770308096499E-8</v>
      </c>
      <c r="FZ29">
        <v>8.2805732004110096E-8</v>
      </c>
      <c r="GA29">
        <v>1.1276628485157299E-7</v>
      </c>
      <c r="GB29">
        <v>2.9960552847462997E-8</v>
      </c>
      <c r="GC29">
        <v>1.071</v>
      </c>
      <c r="GD29">
        <v>4.3633231299858202E-2</v>
      </c>
      <c r="GE29">
        <v>7.49999999999999E-2</v>
      </c>
      <c r="GF29">
        <v>1.44015101781236</v>
      </c>
      <c r="GG29">
        <v>6.3700733138959298E-2</v>
      </c>
      <c r="GH29">
        <v>9.7999640593426904E-5</v>
      </c>
      <c r="GI29">
        <v>8.9971474613759206E-5</v>
      </c>
      <c r="GJ29">
        <v>4.0666355831976402</v>
      </c>
      <c r="GK29">
        <v>9.3572179888599297E-2</v>
      </c>
      <c r="GL29">
        <v>9.7999640593426904E-5</v>
      </c>
      <c r="GM29">
        <v>0</v>
      </c>
      <c r="GN29">
        <v>0</v>
      </c>
      <c r="GO29">
        <v>1.8092827044923101</v>
      </c>
      <c r="GP29">
        <v>9.7953501240699502E-5</v>
      </c>
      <c r="GQ29">
        <v>9.7005463687071999E-5</v>
      </c>
      <c r="GR29">
        <v>0</v>
      </c>
      <c r="GS29">
        <v>2.7177930092466398</v>
      </c>
      <c r="GT29">
        <v>9.7996112933207397E-5</v>
      </c>
      <c r="GU29">
        <v>0</v>
      </c>
      <c r="GV29">
        <v>9.7977894030654101E-5</v>
      </c>
      <c r="GW29">
        <v>9.7996377611375696E-5</v>
      </c>
      <c r="GX29">
        <v>0.28992563392073101</v>
      </c>
      <c r="GY29">
        <v>0</v>
      </c>
      <c r="GZ29">
        <v>9.7997768661373094E-5</v>
      </c>
      <c r="HA29">
        <v>0</v>
      </c>
      <c r="HB29">
        <v>0</v>
      </c>
      <c r="HC29">
        <v>1.8352982063679601E-6</v>
      </c>
      <c r="HD29">
        <v>1.8352982063679601E-6</v>
      </c>
      <c r="HE29">
        <v>1.6383461240443401E-8</v>
      </c>
      <c r="HF29">
        <v>1.8352982063679601E-6</v>
      </c>
      <c r="HG29">
        <v>6.3982271661378003E-8</v>
      </c>
      <c r="HH29">
        <v>6.3982271661378003E-8</v>
      </c>
      <c r="HI29">
        <v>5.4184515541066898E-8</v>
      </c>
      <c r="HJ29">
        <v>0.58946477384814999</v>
      </c>
      <c r="HK29">
        <v>1.15000095464923</v>
      </c>
      <c r="HL29">
        <v>-6.0110282723322003E-8</v>
      </c>
      <c r="HM29">
        <v>1.17164156197729E-8</v>
      </c>
      <c r="HN29">
        <v>7.1826698343094906E-8</v>
      </c>
      <c r="HO29">
        <v>8.9273264524989406E-8</v>
      </c>
      <c r="HP29">
        <v>1.2411554414848899E-7</v>
      </c>
      <c r="HQ29">
        <v>3.4842279623499597E-8</v>
      </c>
      <c r="HR29">
        <v>0.76200000000000001</v>
      </c>
      <c r="HS29">
        <v>0</v>
      </c>
      <c r="HT29">
        <v>0</v>
      </c>
      <c r="HU29">
        <v>0</v>
      </c>
      <c r="HV29">
        <v>1.4262299999999899</v>
      </c>
      <c r="HW29">
        <v>9.7953501240699502E-5</v>
      </c>
      <c r="HX29">
        <v>9.7005463687071999E-5</v>
      </c>
      <c r="HY29">
        <v>0</v>
      </c>
      <c r="HZ29">
        <v>5.2645799999999996</v>
      </c>
      <c r="IA29">
        <v>9.7996112933207397E-5</v>
      </c>
      <c r="IB29">
        <v>0</v>
      </c>
      <c r="IC29">
        <v>9.7977894030654101E-5</v>
      </c>
      <c r="ID29">
        <v>9.7996377611375696E-5</v>
      </c>
      <c r="IE29">
        <v>0.27057196458927302</v>
      </c>
      <c r="IF29">
        <v>0</v>
      </c>
      <c r="IG29">
        <v>9.7997768661373094E-5</v>
      </c>
      <c r="IH29">
        <v>0</v>
      </c>
      <c r="II29">
        <v>0</v>
      </c>
      <c r="IJ29">
        <v>1.8352982063679601E-6</v>
      </c>
      <c r="IK29">
        <v>1.8352982063679601E-6</v>
      </c>
      <c r="IL29">
        <v>1.6383461240443401E-8</v>
      </c>
      <c r="IM29">
        <v>1.8352982063679601E-6</v>
      </c>
      <c r="IN29">
        <v>6.3982271661378003E-8</v>
      </c>
      <c r="IO29">
        <v>6.3982271661378003E-8</v>
      </c>
      <c r="IP29">
        <v>5.4184515541066898E-8</v>
      </c>
      <c r="IQ29">
        <v>0.58946477384814999</v>
      </c>
      <c r="IR29">
        <v>1.15000095464923</v>
      </c>
      <c r="IS29">
        <v>4930</v>
      </c>
      <c r="IT29">
        <v>4224</v>
      </c>
      <c r="IU29">
        <v>455</v>
      </c>
      <c r="IV29">
        <v>443</v>
      </c>
      <c r="IW29">
        <v>12</v>
      </c>
      <c r="IX29">
        <v>391</v>
      </c>
      <c r="IY29">
        <v>52</v>
      </c>
      <c r="IZ29">
        <v>0</v>
      </c>
      <c r="JA29">
        <v>399</v>
      </c>
      <c r="JB29">
        <v>2605</v>
      </c>
      <c r="JC29">
        <v>1673</v>
      </c>
      <c r="JD29">
        <v>436</v>
      </c>
      <c r="JE29">
        <v>436</v>
      </c>
      <c r="JF29">
        <v>2325</v>
      </c>
      <c r="JG29">
        <v>476</v>
      </c>
      <c r="JH29">
        <v>3</v>
      </c>
      <c r="JI29">
        <v>3</v>
      </c>
      <c r="JJ29">
        <v>1846</v>
      </c>
      <c r="JK29">
        <v>1.0435497616040099E-2</v>
      </c>
      <c r="JL29">
        <v>1.20295809966497E-2</v>
      </c>
      <c r="JM29">
        <v>1.04089445207335E-2</v>
      </c>
      <c r="JN29">
        <v>1.0435497616040099E-2</v>
      </c>
      <c r="JO29">
        <v>1.20259208978472E-2</v>
      </c>
      <c r="JP29">
        <v>1.20295809966497E-2</v>
      </c>
      <c r="JQ29">
        <v>0</v>
      </c>
      <c r="JR29">
        <v>0</v>
      </c>
      <c r="JS29">
        <v>0</v>
      </c>
      <c r="JT29">
        <v>0</v>
      </c>
      <c r="JU29">
        <v>0</v>
      </c>
      <c r="JV29">
        <v>0</v>
      </c>
      <c r="JW29">
        <v>0.45448798543360702</v>
      </c>
      <c r="JX29">
        <v>0.45442686502443203</v>
      </c>
      <c r="JY29">
        <v>0.480523960745596</v>
      </c>
      <c r="JZ29">
        <v>0.48041861452441997</v>
      </c>
      <c r="KA29">
        <v>-7.4464619874200702E-8</v>
      </c>
      <c r="KB29">
        <v>1.7735848776990799E-8</v>
      </c>
      <c r="KC29">
        <v>9.22004686511915E-8</v>
      </c>
      <c r="KD29">
        <v>1.72078996529099E-7</v>
      </c>
      <c r="KE29">
        <v>2.36881829000062E-7</v>
      </c>
      <c r="KF29">
        <v>6.4802832470962601E-8</v>
      </c>
      <c r="KG29">
        <v>1.071</v>
      </c>
      <c r="KH29">
        <v>3600997.9789057602</v>
      </c>
      <c r="KI29">
        <v>7190271.1271927897</v>
      </c>
      <c r="KJ29">
        <v>4.3633231299858202E-2</v>
      </c>
      <c r="KK29">
        <v>7.49999999999999E-2</v>
      </c>
      <c r="KL29">
        <v>0</v>
      </c>
      <c r="KM29" t="s">
        <v>749</v>
      </c>
      <c r="KO29" t="s">
        <v>750</v>
      </c>
      <c r="KP29" t="s">
        <v>525</v>
      </c>
      <c r="KQ29" t="s">
        <v>320</v>
      </c>
      <c r="KR29">
        <v>1</v>
      </c>
      <c r="KS29">
        <v>0</v>
      </c>
      <c r="KT29">
        <v>0</v>
      </c>
      <c r="KU29">
        <v>0</v>
      </c>
      <c r="KV29">
        <v>1</v>
      </c>
      <c r="KX29">
        <v>1</v>
      </c>
      <c r="KY29">
        <v>2</v>
      </c>
      <c r="LF29" t="s">
        <v>321</v>
      </c>
      <c r="LK29">
        <v>1</v>
      </c>
      <c r="LL29" t="s">
        <v>318</v>
      </c>
      <c r="LM29" t="s">
        <v>318</v>
      </c>
      <c r="LN29">
        <v>0</v>
      </c>
      <c r="LO29">
        <v>1</v>
      </c>
    </row>
    <row r="30" spans="1:327" x14ac:dyDescent="0.2">
      <c r="A30" t="s">
        <v>324</v>
      </c>
      <c r="B30">
        <v>60</v>
      </c>
      <c r="C30">
        <v>4</v>
      </c>
      <c r="D30" t="s">
        <v>525</v>
      </c>
      <c r="E30" t="s">
        <v>462</v>
      </c>
      <c r="F30" t="s">
        <v>529</v>
      </c>
      <c r="G30">
        <v>1</v>
      </c>
      <c r="H30">
        <v>7</v>
      </c>
      <c r="I30" s="6">
        <v>5289092.8945888104</v>
      </c>
      <c r="J30">
        <v>0</v>
      </c>
      <c r="K30">
        <v>0</v>
      </c>
      <c r="L30" t="s">
        <v>320</v>
      </c>
      <c r="M30" t="s">
        <v>318</v>
      </c>
      <c r="N30" t="s">
        <v>462</v>
      </c>
      <c r="O30" t="s">
        <v>529</v>
      </c>
      <c r="P30" s="6">
        <f t="shared" si="0"/>
        <v>1609572.1054111896</v>
      </c>
      <c r="Q30" s="6">
        <f t="shared" si="1"/>
        <v>6898665</v>
      </c>
      <c r="R30" s="6">
        <v>5289092.8945888104</v>
      </c>
      <c r="S30" t="s">
        <v>632</v>
      </c>
      <c r="T30" s="51">
        <v>44422.155457152781</v>
      </c>
      <c r="U30" s="6">
        <v>6898665.3772220397</v>
      </c>
      <c r="V30">
        <v>1</v>
      </c>
      <c r="W30">
        <v>1</v>
      </c>
      <c r="X30" t="s">
        <v>530</v>
      </c>
      <c r="Y30" t="s">
        <v>530</v>
      </c>
      <c r="Z30">
        <v>91</v>
      </c>
      <c r="AA30">
        <v>307</v>
      </c>
      <c r="AB30">
        <v>1800</v>
      </c>
      <c r="AC30">
        <v>455</v>
      </c>
      <c r="AD30">
        <v>0.67500000000000004</v>
      </c>
      <c r="AE30">
        <v>0</v>
      </c>
      <c r="AF30">
        <v>55.557194948196397</v>
      </c>
      <c r="AG30">
        <v>0</v>
      </c>
      <c r="AH30" t="s">
        <v>751</v>
      </c>
      <c r="AI30" t="s">
        <v>636</v>
      </c>
      <c r="AJ30" t="s">
        <v>636</v>
      </c>
      <c r="AM30">
        <v>0</v>
      </c>
      <c r="AN30">
        <v>0</v>
      </c>
      <c r="AO30">
        <v>0</v>
      </c>
      <c r="AP30">
        <v>0</v>
      </c>
      <c r="AQ30">
        <v>1</v>
      </c>
      <c r="AR30">
        <v>1</v>
      </c>
      <c r="AV30">
        <v>1</v>
      </c>
      <c r="AW30">
        <v>7</v>
      </c>
      <c r="BE30" s="35">
        <v>9307</v>
      </c>
      <c r="BF30" t="b">
        <v>1</v>
      </c>
      <c r="BG30">
        <v>0</v>
      </c>
      <c r="BI30" s="6">
        <v>6898665.3772220397</v>
      </c>
      <c r="BK30" s="6">
        <v>6898665.3772220397</v>
      </c>
      <c r="BL30">
        <v>0</v>
      </c>
      <c r="BM30" s="6">
        <v>9.2913370674279697E-2</v>
      </c>
      <c r="BN30" s="6">
        <v>7937412.2138863197</v>
      </c>
      <c r="BO30" s="6">
        <v>1038743.62884658</v>
      </c>
      <c r="BP30">
        <v>2.3942327856619099</v>
      </c>
      <c r="BQ30">
        <v>0.72067154764530394</v>
      </c>
      <c r="BR30">
        <v>0</v>
      </c>
      <c r="BS30">
        <v>0</v>
      </c>
      <c r="BT30">
        <v>58</v>
      </c>
      <c r="BU30">
        <v>118</v>
      </c>
      <c r="BV30">
        <v>288</v>
      </c>
      <c r="BW30" s="41">
        <v>0</v>
      </c>
      <c r="BX30">
        <v>8</v>
      </c>
      <c r="BY30" s="41">
        <v>0</v>
      </c>
      <c r="BZ30">
        <v>2597</v>
      </c>
      <c r="CA30" s="41">
        <v>0</v>
      </c>
      <c r="CB30">
        <v>0</v>
      </c>
      <c r="CC30" s="41">
        <v>0</v>
      </c>
      <c r="CD30">
        <v>2325</v>
      </c>
      <c r="CE30">
        <v>0</v>
      </c>
      <c r="CF30">
        <v>43680</v>
      </c>
      <c r="CG30">
        <v>9189</v>
      </c>
      <c r="CH30">
        <v>37765</v>
      </c>
      <c r="CI30" s="41">
        <v>0</v>
      </c>
      <c r="CJ30">
        <v>3640</v>
      </c>
      <c r="CK30" s="41">
        <v>0</v>
      </c>
      <c r="CL30">
        <v>1181244</v>
      </c>
      <c r="CM30" s="41">
        <v>0</v>
      </c>
      <c r="CN30">
        <v>0</v>
      </c>
      <c r="CO30" s="41">
        <v>0</v>
      </c>
      <c r="CP30">
        <v>1057823</v>
      </c>
      <c r="CQ30">
        <v>118</v>
      </c>
      <c r="CR30" s="52">
        <v>0</v>
      </c>
      <c r="CS30" s="52">
        <v>0</v>
      </c>
      <c r="CT30">
        <v>9189</v>
      </c>
      <c r="CU30" s="52">
        <v>0</v>
      </c>
      <c r="CV30" s="52">
        <v>0</v>
      </c>
      <c r="CW30">
        <v>118</v>
      </c>
      <c r="CX30">
        <v>9189</v>
      </c>
      <c r="CY30" t="s">
        <v>604</v>
      </c>
      <c r="DA30" s="6">
        <v>3438511.4240721166</v>
      </c>
      <c r="DB30" s="6">
        <v>3460153.9531499054</v>
      </c>
      <c r="DC30">
        <v>0</v>
      </c>
      <c r="DD30">
        <v>0</v>
      </c>
      <c r="DE30" s="6">
        <v>5.3664106339430598E-2</v>
      </c>
      <c r="DF30" s="6">
        <v>3.9249264334849099E-2</v>
      </c>
      <c r="DG30" s="48">
        <v>2.4244048253717801E-2</v>
      </c>
      <c r="DH30" s="48">
        <v>2.02793225256978E-2</v>
      </c>
      <c r="DI30" s="48">
        <v>4.4523370779415601E-2</v>
      </c>
      <c r="DJ30" s="48">
        <v>2.94200580857127E-2</v>
      </c>
      <c r="DK30" s="48">
        <v>1.8969941809151299E-2</v>
      </c>
      <c r="DL30" s="48">
        <v>4.8389999894863998E-2</v>
      </c>
      <c r="DM30" s="6">
        <v>3968718.0764463302</v>
      </c>
      <c r="DN30" s="6">
        <v>3968694.1374399802</v>
      </c>
      <c r="DO30" s="6">
        <v>530206.59871010704</v>
      </c>
      <c r="DP30" s="6">
        <v>508537.03013647703</v>
      </c>
      <c r="DQ30" s="48">
        <v>90866.959600504502</v>
      </c>
      <c r="DR30" s="48">
        <v>91199.859146935094</v>
      </c>
      <c r="DS30" s="48">
        <v>182066.81874743901</v>
      </c>
      <c r="DT30" s="48">
        <v>427539.63910960202</v>
      </c>
      <c r="DU30" s="48">
        <v>415317.610549982</v>
      </c>
      <c r="DV30" s="48">
        <v>842857.24965958495</v>
      </c>
      <c r="DW30">
        <v>0</v>
      </c>
      <c r="DX30">
        <v>0</v>
      </c>
      <c r="DY30">
        <v>0</v>
      </c>
      <c r="DZ30">
        <v>11800</v>
      </c>
      <c r="EA30">
        <v>2019.56043956043</v>
      </c>
      <c r="EB30">
        <v>13819.5604395604</v>
      </c>
      <c r="EC30">
        <v>0</v>
      </c>
      <c r="ED30">
        <v>2.3942327856619099</v>
      </c>
      <c r="EE30">
        <v>2.3942327856619099</v>
      </c>
      <c r="EF30">
        <v>0</v>
      </c>
      <c r="EG30">
        <v>2.3942327856619099</v>
      </c>
      <c r="EH30">
        <v>0</v>
      </c>
      <c r="EI30">
        <v>0</v>
      </c>
      <c r="EJ30">
        <v>0</v>
      </c>
      <c r="EK30">
        <v>0</v>
      </c>
      <c r="EL30">
        <v>0.72067154764530394</v>
      </c>
      <c r="EM30">
        <v>0</v>
      </c>
      <c r="EN30">
        <v>0.72067154764530394</v>
      </c>
      <c r="EO30">
        <v>0.72067154764530394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1.38086800399561</v>
      </c>
      <c r="EV30">
        <v>7.0163785253116603E-2</v>
      </c>
      <c r="EW30">
        <v>8.9996706981620894E-5</v>
      </c>
      <c r="EX30">
        <v>0</v>
      </c>
      <c r="EY30">
        <v>0</v>
      </c>
      <c r="EZ30">
        <v>1.5040899999999999</v>
      </c>
      <c r="FA30" s="1">
        <v>8.8132580366967405E-5</v>
      </c>
      <c r="FB30">
        <v>0</v>
      </c>
      <c r="FC30">
        <v>0</v>
      </c>
      <c r="FD30">
        <v>7.1495199999999999</v>
      </c>
      <c r="FE30">
        <v>8.9995303775403102E-5</v>
      </c>
      <c r="FF30">
        <v>0</v>
      </c>
      <c r="FG30">
        <v>0</v>
      </c>
      <c r="FH30">
        <v>8.9995897941147403E-5</v>
      </c>
      <c r="FI30">
        <v>0.29821196462623101</v>
      </c>
      <c r="FJ30">
        <v>0</v>
      </c>
      <c r="FK30">
        <v>0</v>
      </c>
      <c r="FL30">
        <v>0</v>
      </c>
      <c r="FM30">
        <v>0</v>
      </c>
      <c r="FN30" s="1">
        <v>4.9263812265665197E-8</v>
      </c>
      <c r="FO30" s="1">
        <v>4.9263812265665197E-8</v>
      </c>
      <c r="FP30" s="1">
        <v>8.84021928576617E-10</v>
      </c>
      <c r="FQ30" s="1">
        <v>4.9263812265665197E-8</v>
      </c>
      <c r="FR30" s="1">
        <v>1.32009497222362E-8</v>
      </c>
      <c r="FS30" s="1">
        <v>9.9758398763860595E-9</v>
      </c>
      <c r="FT30" s="1">
        <v>1.32009497222362E-8</v>
      </c>
      <c r="FU30" s="1">
        <v>0</v>
      </c>
      <c r="FV30" s="1">
        <v>0</v>
      </c>
      <c r="FW30" s="1">
        <v>-3.2194375571131497E-7</v>
      </c>
      <c r="FX30" s="1">
        <v>1.5549176742837398E-8</v>
      </c>
      <c r="FY30" s="1">
        <v>3.37492932454152E-7</v>
      </c>
      <c r="FZ30" s="1">
        <v>9.6929782997007395E-8</v>
      </c>
      <c r="GA30" s="1">
        <v>1.9392976288029601E-7</v>
      </c>
      <c r="GB30" s="1">
        <v>9.6999979883288603E-8</v>
      </c>
      <c r="GC30">
        <v>1.4889999999999901</v>
      </c>
      <c r="GD30">
        <v>6.5449846949787296E-2</v>
      </c>
      <c r="GE30">
        <v>7.49999999999999E-2</v>
      </c>
      <c r="GF30">
        <v>1.38086800399561</v>
      </c>
      <c r="GG30">
        <v>7.0163785253116603E-2</v>
      </c>
      <c r="GH30" s="1">
        <v>9.7999401033277395E-5</v>
      </c>
      <c r="GI30">
        <v>9.7997813376937598E-5</v>
      </c>
      <c r="GJ30">
        <v>2.0817111297105102</v>
      </c>
      <c r="GK30">
        <v>0.142880824473752</v>
      </c>
      <c r="GL30" s="1">
        <v>9.7999401033277395E-5</v>
      </c>
      <c r="GM30">
        <v>9.7997813376937598E-5</v>
      </c>
      <c r="GN30">
        <v>0</v>
      </c>
      <c r="GO30">
        <v>1.6982634660356699</v>
      </c>
      <c r="GP30" s="1">
        <v>9.7988221753581004E-5</v>
      </c>
      <c r="GQ30" s="1">
        <v>9.6950690160024696E-5</v>
      </c>
      <c r="GR30">
        <v>0</v>
      </c>
      <c r="GS30">
        <v>2.7177930087276301</v>
      </c>
      <c r="GT30" s="1">
        <v>9.7995872893247293E-5</v>
      </c>
      <c r="GU30">
        <v>0</v>
      </c>
      <c r="GV30">
        <v>9.7971617810332896E-5</v>
      </c>
      <c r="GW30">
        <v>9.7995928739491494E-5</v>
      </c>
      <c r="GX30">
        <v>0.26135510324899602</v>
      </c>
      <c r="GY30">
        <v>0</v>
      </c>
      <c r="GZ30" s="1">
        <v>9.7997691364315397E-5</v>
      </c>
      <c r="HA30">
        <v>0</v>
      </c>
      <c r="HB30">
        <v>0</v>
      </c>
      <c r="HC30" s="1">
        <v>4.2810137667881298E-6</v>
      </c>
      <c r="HD30" s="1">
        <v>4.2810137667881298E-6</v>
      </c>
      <c r="HE30" s="1">
        <v>1.39367324208938E-8</v>
      </c>
      <c r="HF30" s="1">
        <v>4.2810137667881298E-6</v>
      </c>
      <c r="HG30" s="1">
        <v>2.2807807043001499E-7</v>
      </c>
      <c r="HH30" s="1">
        <v>2.2807807043001499E-7</v>
      </c>
      <c r="HI30" s="1">
        <v>1.81577936603227E-7</v>
      </c>
      <c r="HJ30" s="1">
        <v>0.342317252910813</v>
      </c>
      <c r="HK30">
        <v>0.53696362709253398</v>
      </c>
      <c r="HL30" s="1">
        <v>-1.8378419546765101E-7</v>
      </c>
      <c r="HM30" s="1">
        <v>2.1928008401506401E-8</v>
      </c>
      <c r="HN30" s="1">
        <v>2.0571220386915801E-7</v>
      </c>
      <c r="HO30" s="1">
        <v>1.0356599429166E-7</v>
      </c>
      <c r="HP30" s="1">
        <v>1.73459419005704E-7</v>
      </c>
      <c r="HQ30" s="1">
        <v>6.9893424714043896E-8</v>
      </c>
      <c r="HR30">
        <v>0.68899999999999995</v>
      </c>
      <c r="HS30">
        <v>0</v>
      </c>
      <c r="HT30">
        <v>0</v>
      </c>
      <c r="HU30">
        <v>0</v>
      </c>
      <c r="HV30">
        <v>1.5040899999999999</v>
      </c>
      <c r="HW30" s="1">
        <v>9.7988221753581004E-5</v>
      </c>
      <c r="HX30" s="1">
        <v>9.6950690160024696E-5</v>
      </c>
      <c r="HY30">
        <v>0</v>
      </c>
      <c r="HZ30">
        <v>7.1495199999999999</v>
      </c>
      <c r="IA30" s="1">
        <v>9.7995872893247293E-5</v>
      </c>
      <c r="IB30">
        <v>0</v>
      </c>
      <c r="IC30">
        <v>9.7971617810332896E-5</v>
      </c>
      <c r="ID30">
        <v>9.7995928739491494E-5</v>
      </c>
      <c r="IE30">
        <v>0.29821196462623101</v>
      </c>
      <c r="IF30">
        <v>0</v>
      </c>
      <c r="IG30" s="1">
        <v>9.7997691364315397E-5</v>
      </c>
      <c r="IH30">
        <v>0</v>
      </c>
      <c r="II30">
        <v>0</v>
      </c>
      <c r="IJ30" s="1">
        <v>4.2810137667881298E-6</v>
      </c>
      <c r="IK30" s="1">
        <v>4.2810137667881298E-6</v>
      </c>
      <c r="IL30" s="1">
        <v>1.39367324208938E-8</v>
      </c>
      <c r="IM30" s="1">
        <v>4.2810137667881298E-6</v>
      </c>
      <c r="IN30" s="1">
        <v>2.2807807043001499E-7</v>
      </c>
      <c r="IO30" s="1">
        <v>2.2807807043001499E-7</v>
      </c>
      <c r="IP30" s="1">
        <v>1.81577936603227E-7</v>
      </c>
      <c r="IQ30" s="1">
        <v>0.342317252910813</v>
      </c>
      <c r="IR30">
        <v>0.53696362709253398</v>
      </c>
      <c r="IS30">
        <v>4930</v>
      </c>
      <c r="IT30">
        <v>4224</v>
      </c>
      <c r="IU30">
        <v>455</v>
      </c>
      <c r="IV30">
        <v>443</v>
      </c>
      <c r="IW30">
        <v>12</v>
      </c>
      <c r="IX30">
        <v>391</v>
      </c>
      <c r="IY30">
        <v>52</v>
      </c>
      <c r="IZ30">
        <v>0</v>
      </c>
      <c r="JA30">
        <v>399</v>
      </c>
      <c r="JB30">
        <v>2605</v>
      </c>
      <c r="JC30">
        <v>1673</v>
      </c>
      <c r="JD30">
        <v>436</v>
      </c>
      <c r="JE30">
        <v>436</v>
      </c>
      <c r="JF30">
        <v>2325</v>
      </c>
      <c r="JG30">
        <v>476</v>
      </c>
      <c r="JH30">
        <v>3</v>
      </c>
      <c r="JI30">
        <v>3</v>
      </c>
      <c r="JJ30">
        <v>1846</v>
      </c>
      <c r="JK30">
        <v>1.0435497616040099E-2</v>
      </c>
      <c r="JL30">
        <v>1.20295809966497E-2</v>
      </c>
      <c r="JM30">
        <v>1.04089445207335E-2</v>
      </c>
      <c r="JN30">
        <v>1.0435497616040099E-2</v>
      </c>
      <c r="JO30">
        <v>1.20259208978472E-2</v>
      </c>
      <c r="JP30">
        <v>1.20295809966497E-2</v>
      </c>
      <c r="JQ30">
        <v>0</v>
      </c>
      <c r="JR30">
        <v>0</v>
      </c>
      <c r="JS30">
        <v>0</v>
      </c>
      <c r="JT30">
        <v>0</v>
      </c>
      <c r="JU30">
        <v>0</v>
      </c>
      <c r="JV30">
        <v>0</v>
      </c>
      <c r="JW30">
        <v>0.45448798543360702</v>
      </c>
      <c r="JX30">
        <v>0.45442686502443203</v>
      </c>
      <c r="JY30">
        <v>0.480523960745596</v>
      </c>
      <c r="JZ30">
        <v>0.48041861452441997</v>
      </c>
      <c r="KA30" s="1">
        <v>-5.0572795117896699E-7</v>
      </c>
      <c r="KB30" s="1">
        <v>3.7477185144343898E-8</v>
      </c>
      <c r="KC30" s="1">
        <v>5.4320513632330998E-7</v>
      </c>
      <c r="KD30" s="1">
        <v>2.0049577728866799E-7</v>
      </c>
      <c r="KE30" s="1">
        <v>3.6738918188600001E-7</v>
      </c>
      <c r="KF30" s="1">
        <v>1.66893404597332E-7</v>
      </c>
      <c r="KG30">
        <v>1.4889999999999901</v>
      </c>
      <c r="KH30">
        <v>3453743.3326558699</v>
      </c>
      <c r="KI30">
        <v>6892254.756728</v>
      </c>
      <c r="KJ30">
        <v>6.5449846949787296E-2</v>
      </c>
      <c r="KK30">
        <v>7.49999999999999E-2</v>
      </c>
      <c r="KL30">
        <v>0</v>
      </c>
      <c r="KM30" t="s">
        <v>752</v>
      </c>
      <c r="KO30" t="s">
        <v>753</v>
      </c>
      <c r="KP30" t="s">
        <v>525</v>
      </c>
      <c r="KQ30" t="s">
        <v>320</v>
      </c>
      <c r="KR30">
        <v>1</v>
      </c>
      <c r="KS30">
        <v>0</v>
      </c>
      <c r="KT30">
        <v>0</v>
      </c>
      <c r="KU30">
        <v>0</v>
      </c>
      <c r="KV30">
        <v>1</v>
      </c>
      <c r="KX30">
        <v>1</v>
      </c>
      <c r="KY30">
        <v>1</v>
      </c>
      <c r="LF30" t="s">
        <v>321</v>
      </c>
      <c r="LK30">
        <v>1</v>
      </c>
      <c r="LL30" t="s">
        <v>318</v>
      </c>
      <c r="LM30" t="s">
        <v>318</v>
      </c>
      <c r="LN30">
        <v>0</v>
      </c>
      <c r="LO30">
        <v>1</v>
      </c>
    </row>
    <row r="31" spans="1:327" x14ac:dyDescent="0.2">
      <c r="A31" t="s">
        <v>351</v>
      </c>
      <c r="B31">
        <v>105</v>
      </c>
      <c r="C31">
        <v>4</v>
      </c>
      <c r="D31" t="s">
        <v>334</v>
      </c>
      <c r="E31" t="s">
        <v>327</v>
      </c>
      <c r="F31" t="s">
        <v>316</v>
      </c>
      <c r="G31">
        <v>9</v>
      </c>
      <c r="H31">
        <v>11</v>
      </c>
      <c r="I31" s="6">
        <v>3401779.59507907</v>
      </c>
      <c r="J31">
        <v>0</v>
      </c>
      <c r="K31">
        <v>0</v>
      </c>
      <c r="L31" t="s">
        <v>320</v>
      </c>
      <c r="M31" t="s">
        <v>318</v>
      </c>
      <c r="N31" t="s">
        <v>327</v>
      </c>
      <c r="O31" t="s">
        <v>316</v>
      </c>
      <c r="P31" s="6">
        <f t="shared" si="0"/>
        <v>164929.40492093004</v>
      </c>
      <c r="Q31" s="6">
        <f t="shared" si="1"/>
        <v>3566709</v>
      </c>
      <c r="R31" s="6">
        <v>3401779.59507907</v>
      </c>
      <c r="S31" t="s">
        <v>632</v>
      </c>
      <c r="T31" s="51">
        <v>44431.250672870374</v>
      </c>
      <c r="U31" s="6">
        <v>3566709.15768207</v>
      </c>
      <c r="V31">
        <v>1</v>
      </c>
      <c r="W31">
        <v>1</v>
      </c>
      <c r="X31" t="s">
        <v>329</v>
      </c>
      <c r="Y31" t="s">
        <v>329</v>
      </c>
      <c r="Z31">
        <v>428</v>
      </c>
      <c r="AA31">
        <v>7719</v>
      </c>
      <c r="AB31">
        <v>8490</v>
      </c>
      <c r="AC31">
        <v>3542</v>
      </c>
      <c r="AD31">
        <v>2.1789999999999998</v>
      </c>
      <c r="AE31">
        <v>0</v>
      </c>
      <c r="AF31">
        <v>485.07178831100401</v>
      </c>
      <c r="AG31">
        <v>0</v>
      </c>
      <c r="AH31" t="s">
        <v>754</v>
      </c>
      <c r="AI31" t="s">
        <v>636</v>
      </c>
      <c r="AJ31" t="s">
        <v>636</v>
      </c>
      <c r="AM31">
        <v>0</v>
      </c>
      <c r="AN31">
        <v>0</v>
      </c>
      <c r="AO31">
        <v>0</v>
      </c>
      <c r="AP31">
        <v>0</v>
      </c>
      <c r="AQ31">
        <v>1</v>
      </c>
      <c r="AR31">
        <v>1</v>
      </c>
      <c r="AV31">
        <v>1</v>
      </c>
      <c r="AW31">
        <v>11</v>
      </c>
      <c r="BE31" s="35">
        <v>4025</v>
      </c>
      <c r="BF31" t="b">
        <v>1</v>
      </c>
      <c r="BG31">
        <v>0</v>
      </c>
      <c r="BI31" s="6">
        <v>3566709.15768207</v>
      </c>
      <c r="BK31" s="6">
        <v>3566709.15768207</v>
      </c>
      <c r="BL31">
        <v>0</v>
      </c>
      <c r="BM31" s="6">
        <v>36.4263066559244</v>
      </c>
      <c r="BN31" s="6">
        <v>3655102.0412735199</v>
      </c>
      <c r="BO31" s="6">
        <v>88338.050649616402</v>
      </c>
      <c r="BP31" s="1">
        <v>7.9549412194904896</v>
      </c>
      <c r="BQ31">
        <v>10.4516939582156</v>
      </c>
      <c r="BR31">
        <v>0</v>
      </c>
      <c r="BS31">
        <v>0</v>
      </c>
      <c r="BT31">
        <v>0</v>
      </c>
      <c r="BU31">
        <v>65</v>
      </c>
      <c r="BV31">
        <v>408</v>
      </c>
      <c r="BW31" s="41">
        <v>0</v>
      </c>
      <c r="BX31">
        <v>0</v>
      </c>
      <c r="BY31" s="41">
        <v>79</v>
      </c>
      <c r="BZ31">
        <v>5204</v>
      </c>
      <c r="CA31" s="41">
        <v>8</v>
      </c>
      <c r="CB31">
        <v>11</v>
      </c>
      <c r="CC31" s="41">
        <v>96</v>
      </c>
      <c r="CD31">
        <v>2169</v>
      </c>
      <c r="CE31">
        <v>0</v>
      </c>
      <c r="CF31">
        <v>230192</v>
      </c>
      <c r="CG31">
        <v>0</v>
      </c>
      <c r="CH31">
        <v>1214740</v>
      </c>
      <c r="CI31" s="41">
        <v>86</v>
      </c>
      <c r="CJ31">
        <v>279799</v>
      </c>
      <c r="CK31" s="41">
        <v>1860</v>
      </c>
      <c r="CL31">
        <v>18151413</v>
      </c>
      <c r="CM31" s="41">
        <v>119</v>
      </c>
      <c r="CN31">
        <v>350565</v>
      </c>
      <c r="CO31" s="41">
        <v>1712</v>
      </c>
      <c r="CP31">
        <v>7369013</v>
      </c>
      <c r="CQ31">
        <v>65</v>
      </c>
      <c r="CR31" s="52">
        <v>79</v>
      </c>
      <c r="CS31" s="52">
        <v>104</v>
      </c>
      <c r="CT31">
        <v>0</v>
      </c>
      <c r="CU31" s="52">
        <v>1946</v>
      </c>
      <c r="CV31" s="52">
        <v>1831</v>
      </c>
      <c r="CW31">
        <v>248</v>
      </c>
      <c r="CX31">
        <v>3777</v>
      </c>
      <c r="CY31" t="s">
        <v>755</v>
      </c>
      <c r="DA31" s="6">
        <v>1783105.0028826164</v>
      </c>
      <c r="DB31" s="6">
        <v>1783604.1547994534</v>
      </c>
      <c r="DC31">
        <v>0</v>
      </c>
      <c r="DD31">
        <v>0</v>
      </c>
      <c r="DE31" s="6">
        <v>1.7253063522626699E-5</v>
      </c>
      <c r="DF31" s="6">
        <v>36.426289402860903</v>
      </c>
      <c r="DG31" s="48">
        <v>3.61283545305703E-6</v>
      </c>
      <c r="DH31" s="48">
        <v>36.394007203496301</v>
      </c>
      <c r="DI31" s="48">
        <v>36.3940108163318</v>
      </c>
      <c r="DJ31" s="48">
        <v>1.36402280695696E-5</v>
      </c>
      <c r="DK31" s="48">
        <v>3.2282199364543802E-2</v>
      </c>
      <c r="DL31" s="48">
        <v>3.2295839592613299E-2</v>
      </c>
      <c r="DM31" s="6">
        <v>1827558.8088501899</v>
      </c>
      <c r="DN31" s="6">
        <v>1827543.23242333</v>
      </c>
      <c r="DO31" s="6">
        <v>44435.505950160499</v>
      </c>
      <c r="DP31" s="6">
        <v>43902.544699455902</v>
      </c>
      <c r="DQ31" s="48">
        <v>43824.672616941498</v>
      </c>
      <c r="DR31" s="48">
        <v>43616.750421384597</v>
      </c>
      <c r="DS31" s="48">
        <v>87441.423038326204</v>
      </c>
      <c r="DT31" s="48">
        <v>285.833333219</v>
      </c>
      <c r="DU31" s="48">
        <v>285.79427807126399</v>
      </c>
      <c r="DV31" s="48">
        <v>571.62761129026399</v>
      </c>
      <c r="DW31">
        <v>0</v>
      </c>
      <c r="DX31">
        <v>0</v>
      </c>
      <c r="DY31">
        <v>0</v>
      </c>
      <c r="DZ31">
        <v>325</v>
      </c>
      <c r="EA31">
        <v>0</v>
      </c>
      <c r="EB31">
        <v>325</v>
      </c>
      <c r="EC31">
        <v>7.9000001600221799</v>
      </c>
      <c r="ED31" s="1">
        <v>5.4941059468312202E-2</v>
      </c>
      <c r="EE31" s="1">
        <v>5.0802804230867799E-7</v>
      </c>
      <c r="EF31">
        <v>1.6002218062750799E-7</v>
      </c>
      <c r="EG31" s="1">
        <v>3.4800586168117E-7</v>
      </c>
      <c r="EH31">
        <v>7.9</v>
      </c>
      <c r="EI31">
        <v>5.4940711462450602E-2</v>
      </c>
      <c r="EJ31">
        <v>7.9549407114624504</v>
      </c>
      <c r="EK31">
        <v>10.4</v>
      </c>
      <c r="EL31">
        <v>5.1693958215697298E-2</v>
      </c>
      <c r="EM31">
        <v>0</v>
      </c>
      <c r="EN31">
        <v>0</v>
      </c>
      <c r="EO31">
        <v>0</v>
      </c>
      <c r="EP31">
        <v>10.4</v>
      </c>
      <c r="EQ31">
        <v>5.1693958215697298E-2</v>
      </c>
      <c r="ER31">
        <v>10.4516939582156</v>
      </c>
      <c r="ES31">
        <v>0</v>
      </c>
      <c r="ET31">
        <v>0</v>
      </c>
      <c r="EU31">
        <v>0.32103618673165901</v>
      </c>
      <c r="EV31">
        <v>7.8761190763528999E-2</v>
      </c>
      <c r="EW31">
        <v>0</v>
      </c>
      <c r="EX31">
        <v>0</v>
      </c>
      <c r="EY31">
        <v>0</v>
      </c>
      <c r="EZ31">
        <v>3.7158664664885799</v>
      </c>
      <c r="FA31">
        <v>0</v>
      </c>
      <c r="FB31">
        <v>0</v>
      </c>
      <c r="FC31">
        <v>0</v>
      </c>
      <c r="FD31">
        <v>4.3955333727000001</v>
      </c>
      <c r="FE31">
        <v>0</v>
      </c>
      <c r="FF31">
        <v>0</v>
      </c>
      <c r="FG31">
        <v>0</v>
      </c>
      <c r="FH31">
        <v>0</v>
      </c>
      <c r="FI31">
        <v>0.16832999999999201</v>
      </c>
      <c r="FJ31">
        <v>0</v>
      </c>
      <c r="FK31">
        <v>0</v>
      </c>
      <c r="FL31">
        <v>0</v>
      </c>
      <c r="FM31">
        <v>0</v>
      </c>
      <c r="FN31" s="1">
        <v>9.6077590328036406E-12</v>
      </c>
      <c r="FO31" s="1">
        <v>9.6077590328036406E-12</v>
      </c>
      <c r="FP31" s="1">
        <v>1.5103474027000599E-12</v>
      </c>
      <c r="FQ31" s="1">
        <v>9.6077590328036406E-12</v>
      </c>
      <c r="FR31" s="1">
        <v>1.1513012765362801E-12</v>
      </c>
      <c r="FS31">
        <v>1.02162722726006E-12</v>
      </c>
      <c r="FT31" s="1">
        <v>1.1513012765362801E-12</v>
      </c>
      <c r="FU31">
        <v>8.3076767687373299E-11</v>
      </c>
      <c r="FV31">
        <v>0</v>
      </c>
      <c r="FW31" s="1">
        <v>-1.20219782213707E-11</v>
      </c>
      <c r="FX31" s="1">
        <v>7.5830379339469098E-11</v>
      </c>
      <c r="FY31" s="1">
        <v>8.7852357560839799E-11</v>
      </c>
      <c r="FZ31" s="1">
        <v>-2.6135236615668498E-12</v>
      </c>
      <c r="GA31">
        <v>2.03702508962295E-11</v>
      </c>
      <c r="GB31" s="1">
        <v>2.2983774557796401E-11</v>
      </c>
      <c r="GC31">
        <v>0.15</v>
      </c>
      <c r="GD31">
        <v>0</v>
      </c>
      <c r="GE31">
        <v>0</v>
      </c>
      <c r="GF31">
        <v>0.32103618673165901</v>
      </c>
      <c r="GG31">
        <v>7.8761190763528999E-2</v>
      </c>
      <c r="GH31" s="1">
        <v>5.6496580969067603E-8</v>
      </c>
      <c r="GI31">
        <v>0</v>
      </c>
      <c r="GJ31">
        <v>5.6378230525343502</v>
      </c>
      <c r="GK31">
        <v>0.149999999997247</v>
      </c>
      <c r="GL31" s="1">
        <v>5.6496580969067603E-8</v>
      </c>
      <c r="GM31">
        <v>0</v>
      </c>
      <c r="GN31">
        <v>0</v>
      </c>
      <c r="GO31">
        <v>3.81199999997509</v>
      </c>
      <c r="GP31">
        <v>0</v>
      </c>
      <c r="GQ31">
        <v>0</v>
      </c>
      <c r="GR31">
        <v>0</v>
      </c>
      <c r="GS31">
        <v>0.83333333300000001</v>
      </c>
      <c r="GT31">
        <v>2.0376328402349401E-10</v>
      </c>
      <c r="GU31">
        <v>2.00168770447817E-11</v>
      </c>
      <c r="GV31">
        <v>0</v>
      </c>
      <c r="GW31">
        <v>0</v>
      </c>
      <c r="GX31">
        <v>0.4166666665</v>
      </c>
      <c r="GY31">
        <v>0</v>
      </c>
      <c r="GZ31">
        <v>0</v>
      </c>
      <c r="HA31">
        <v>0</v>
      </c>
      <c r="HB31">
        <v>0</v>
      </c>
      <c r="HC31" s="1">
        <v>1.01</v>
      </c>
      <c r="HD31" s="1">
        <v>5.3812663722042301E-4</v>
      </c>
      <c r="HE31" s="1">
        <v>5.3812663722042301E-4</v>
      </c>
      <c r="HF31" s="1">
        <v>2.8966876269310899E-6</v>
      </c>
      <c r="HG31" s="1">
        <v>1.01</v>
      </c>
      <c r="HH31" s="1">
        <v>1.01</v>
      </c>
      <c r="HI31" s="1">
        <v>2.9288773363256601E-5</v>
      </c>
      <c r="HJ31" s="1">
        <v>1.52175508527641E-7</v>
      </c>
      <c r="HK31">
        <v>0</v>
      </c>
      <c r="HL31" s="1">
        <v>2.6340980490923903E-7</v>
      </c>
      <c r="HM31" s="1">
        <v>3.2539809871935901E-7</v>
      </c>
      <c r="HN31" s="1">
        <v>6.1988293810120604E-8</v>
      </c>
      <c r="HO31" s="1">
        <v>4.3653157730292003E-4</v>
      </c>
      <c r="HP31" s="1">
        <v>4.3662983195978298E-4</v>
      </c>
      <c r="HQ31" s="1">
        <v>9.8254656863583705E-8</v>
      </c>
      <c r="HR31">
        <v>0.34893333339999899</v>
      </c>
      <c r="HS31">
        <v>0</v>
      </c>
      <c r="HT31">
        <v>0</v>
      </c>
      <c r="HU31">
        <v>0</v>
      </c>
      <c r="HV31">
        <v>3.7158664664885799</v>
      </c>
      <c r="HW31">
        <v>0</v>
      </c>
      <c r="HX31">
        <v>0</v>
      </c>
      <c r="HY31">
        <v>0</v>
      </c>
      <c r="HZ31">
        <v>4.3955333727000001</v>
      </c>
      <c r="IA31">
        <v>2.0376328402349401E-10</v>
      </c>
      <c r="IB31">
        <v>2.00168770447817E-11</v>
      </c>
      <c r="IC31">
        <v>0</v>
      </c>
      <c r="ID31">
        <v>0</v>
      </c>
      <c r="IE31">
        <v>0.16832999999999201</v>
      </c>
      <c r="IF31">
        <v>0</v>
      </c>
      <c r="IG31">
        <v>0</v>
      </c>
      <c r="IH31">
        <v>0</v>
      </c>
      <c r="II31">
        <v>0</v>
      </c>
      <c r="IJ31" s="1">
        <v>1.01</v>
      </c>
      <c r="IK31" s="1">
        <v>5.3812663722042301E-4</v>
      </c>
      <c r="IL31" s="1">
        <v>5.3812663722042301E-4</v>
      </c>
      <c r="IM31" s="1">
        <v>2.8966876269310899E-6</v>
      </c>
      <c r="IN31" s="1">
        <v>1.01</v>
      </c>
      <c r="IO31" s="1">
        <v>1.01</v>
      </c>
      <c r="IP31" s="1">
        <v>2.9288773363256601E-5</v>
      </c>
      <c r="IQ31" s="1">
        <v>1.52175508527641E-7</v>
      </c>
      <c r="IR31">
        <v>0</v>
      </c>
      <c r="IS31">
        <v>7384</v>
      </c>
      <c r="IT31">
        <v>4601</v>
      </c>
      <c r="IU31">
        <v>3542</v>
      </c>
      <c r="IV31">
        <v>3338</v>
      </c>
      <c r="IW31">
        <v>204</v>
      </c>
      <c r="IX31">
        <v>1356</v>
      </c>
      <c r="IY31">
        <v>1982</v>
      </c>
      <c r="IZ31">
        <v>0</v>
      </c>
      <c r="JA31">
        <v>408</v>
      </c>
      <c r="JB31">
        <v>5204</v>
      </c>
      <c r="JC31">
        <v>3369</v>
      </c>
      <c r="JD31">
        <v>17</v>
      </c>
      <c r="JE31">
        <v>17</v>
      </c>
      <c r="JF31">
        <v>2180</v>
      </c>
      <c r="JG31">
        <v>2180</v>
      </c>
      <c r="JH31">
        <v>0</v>
      </c>
      <c r="JI31">
        <v>0</v>
      </c>
      <c r="JJ31">
        <v>0</v>
      </c>
      <c r="JK31">
        <v>5.0382172162244299E-5</v>
      </c>
      <c r="JL31">
        <v>2.9160633495450801E-5</v>
      </c>
      <c r="JM31">
        <v>4.9761868715414403E-5</v>
      </c>
      <c r="JN31">
        <v>5.0382172162244299E-5</v>
      </c>
      <c r="JO31">
        <v>2.9154081196747201E-5</v>
      </c>
      <c r="JP31">
        <v>2.9160633495450801E-5</v>
      </c>
      <c r="JQ31">
        <v>0</v>
      </c>
      <c r="JR31">
        <v>0</v>
      </c>
      <c r="JS31">
        <v>0</v>
      </c>
      <c r="JT31">
        <v>0</v>
      </c>
      <c r="JU31">
        <v>0</v>
      </c>
      <c r="JV31">
        <v>0</v>
      </c>
      <c r="JW31">
        <v>1.32558157301363E-3</v>
      </c>
      <c r="JX31">
        <v>1.3258351992331001E-3</v>
      </c>
      <c r="JY31">
        <v>4.0625670764060802E-4</v>
      </c>
      <c r="JZ31">
        <v>4.0611828021852901E-4</v>
      </c>
      <c r="KA31" s="1">
        <v>2.63397782931017E-7</v>
      </c>
      <c r="KB31" s="1">
        <v>3.2547392909869901E-7</v>
      </c>
      <c r="KC31" s="1">
        <v>6.2076146167681401E-8</v>
      </c>
      <c r="KD31" s="1">
        <v>4.3653157468939599E-4</v>
      </c>
      <c r="KE31" s="1">
        <v>4.3662985233003398E-4</v>
      </c>
      <c r="KF31" s="1">
        <v>9.8277640638141499E-8</v>
      </c>
      <c r="KG31">
        <v>0.15</v>
      </c>
      <c r="KH31">
        <v>1698756.86389942</v>
      </c>
      <c r="KI31">
        <v>3481861.8667820399</v>
      </c>
      <c r="KJ31">
        <v>0</v>
      </c>
      <c r="KK31">
        <v>0</v>
      </c>
      <c r="KL31">
        <v>0</v>
      </c>
      <c r="KM31" t="s">
        <v>756</v>
      </c>
      <c r="KO31" t="s">
        <v>757</v>
      </c>
      <c r="KP31" t="s">
        <v>334</v>
      </c>
      <c r="KQ31" t="s">
        <v>320</v>
      </c>
      <c r="KR31">
        <v>9</v>
      </c>
      <c r="KS31">
        <v>0</v>
      </c>
      <c r="KT31">
        <v>0</v>
      </c>
      <c r="KU31">
        <v>0</v>
      </c>
      <c r="KV31">
        <v>1</v>
      </c>
      <c r="KX31">
        <v>1</v>
      </c>
      <c r="KY31">
        <v>1</v>
      </c>
      <c r="LF31" t="s">
        <v>321</v>
      </c>
      <c r="LK31">
        <v>1</v>
      </c>
      <c r="LL31" t="s">
        <v>318</v>
      </c>
      <c r="LM31" t="s">
        <v>318</v>
      </c>
      <c r="LN31">
        <v>0</v>
      </c>
      <c r="LO31">
        <v>1</v>
      </c>
    </row>
    <row r="32" spans="1:327" x14ac:dyDescent="0.2">
      <c r="A32" t="s">
        <v>351</v>
      </c>
      <c r="B32">
        <v>122</v>
      </c>
      <c r="C32">
        <v>4</v>
      </c>
      <c r="D32" t="s">
        <v>334</v>
      </c>
      <c r="E32" t="s">
        <v>327</v>
      </c>
      <c r="F32" t="s">
        <v>316</v>
      </c>
      <c r="G32">
        <v>9</v>
      </c>
      <c r="H32">
        <v>12</v>
      </c>
      <c r="I32" s="6">
        <v>896987.75214654801</v>
      </c>
      <c r="J32">
        <v>0</v>
      </c>
      <c r="K32">
        <v>0</v>
      </c>
      <c r="L32" t="s">
        <v>320</v>
      </c>
      <c r="M32" t="s">
        <v>318</v>
      </c>
      <c r="N32" t="s">
        <v>327</v>
      </c>
      <c r="O32" t="s">
        <v>316</v>
      </c>
      <c r="P32" s="6">
        <f t="shared" si="0"/>
        <v>120317.24785345199</v>
      </c>
      <c r="Q32" s="6">
        <f t="shared" si="1"/>
        <v>1017305</v>
      </c>
      <c r="R32" s="6">
        <v>896987.75214654801</v>
      </c>
      <c r="S32" t="s">
        <v>632</v>
      </c>
      <c r="T32" s="51">
        <v>44441.192884340278</v>
      </c>
      <c r="U32" s="6">
        <v>1017305.86646999</v>
      </c>
      <c r="V32">
        <v>1</v>
      </c>
      <c r="W32">
        <v>1</v>
      </c>
      <c r="X32" t="s">
        <v>329</v>
      </c>
      <c r="Y32" t="s">
        <v>329</v>
      </c>
      <c r="Z32">
        <v>399</v>
      </c>
      <c r="AA32">
        <v>8544</v>
      </c>
      <c r="AB32">
        <v>8488</v>
      </c>
      <c r="AC32">
        <v>3538</v>
      </c>
      <c r="AD32">
        <v>2.415</v>
      </c>
      <c r="AE32">
        <v>0</v>
      </c>
      <c r="AF32">
        <v>506.09474992752001</v>
      </c>
      <c r="AG32">
        <v>0</v>
      </c>
      <c r="AH32" t="s">
        <v>758</v>
      </c>
      <c r="AI32" t="s">
        <v>636</v>
      </c>
      <c r="AJ32" t="s">
        <v>635</v>
      </c>
      <c r="AM32">
        <v>0</v>
      </c>
      <c r="AN32">
        <v>0</v>
      </c>
      <c r="AO32">
        <v>0</v>
      </c>
      <c r="AP32">
        <v>1</v>
      </c>
      <c r="AQ32">
        <v>1</v>
      </c>
      <c r="AR32">
        <v>1</v>
      </c>
      <c r="AT32" t="s">
        <v>759</v>
      </c>
      <c r="AV32">
        <v>1</v>
      </c>
      <c r="AW32">
        <v>12</v>
      </c>
      <c r="BE32" s="35">
        <v>5202</v>
      </c>
      <c r="BF32" t="b">
        <v>1</v>
      </c>
      <c r="BG32">
        <v>0</v>
      </c>
      <c r="BI32" s="6">
        <v>1017305.86646999</v>
      </c>
      <c r="BK32" s="6">
        <v>1017305.86646999</v>
      </c>
      <c r="BL32">
        <v>0</v>
      </c>
      <c r="BM32" s="6">
        <v>234.34996022077101</v>
      </c>
      <c r="BN32" s="6">
        <v>1083577.07455496</v>
      </c>
      <c r="BO32" s="6">
        <v>66027.617225343696</v>
      </c>
      <c r="BP32" s="1">
        <v>3.46546131068343</v>
      </c>
      <c r="BQ32" s="1">
        <v>5.7754381006218196</v>
      </c>
      <c r="BR32">
        <v>0</v>
      </c>
      <c r="BS32">
        <v>10</v>
      </c>
      <c r="BT32">
        <v>11</v>
      </c>
      <c r="BU32">
        <v>92</v>
      </c>
      <c r="BV32">
        <v>399</v>
      </c>
      <c r="BW32" s="41">
        <v>0</v>
      </c>
      <c r="BX32">
        <v>0</v>
      </c>
      <c r="BY32" s="41">
        <v>34</v>
      </c>
      <c r="BZ32">
        <v>5215</v>
      </c>
      <c r="CA32" s="41">
        <v>6</v>
      </c>
      <c r="CB32">
        <v>11</v>
      </c>
      <c r="CC32" s="41">
        <v>51</v>
      </c>
      <c r="CD32">
        <v>2169</v>
      </c>
      <c r="CE32">
        <v>24</v>
      </c>
      <c r="CF32">
        <v>328976</v>
      </c>
      <c r="CG32">
        <v>0</v>
      </c>
      <c r="CH32">
        <v>1121404</v>
      </c>
      <c r="CI32" s="41">
        <v>34</v>
      </c>
      <c r="CJ32">
        <v>120282</v>
      </c>
      <c r="CK32" s="41">
        <v>2282</v>
      </c>
      <c r="CL32">
        <v>18329032</v>
      </c>
      <c r="CM32" s="41">
        <v>173</v>
      </c>
      <c r="CN32">
        <v>198079</v>
      </c>
      <c r="CO32" s="41">
        <v>2496</v>
      </c>
      <c r="CP32">
        <v>7512779</v>
      </c>
      <c r="CQ32">
        <v>102</v>
      </c>
      <c r="CR32" s="52">
        <v>34</v>
      </c>
      <c r="CS32" s="52">
        <v>57</v>
      </c>
      <c r="CT32">
        <v>24</v>
      </c>
      <c r="CU32" s="52">
        <v>2316</v>
      </c>
      <c r="CV32" s="52">
        <v>2669</v>
      </c>
      <c r="CW32">
        <v>193</v>
      </c>
      <c r="CX32">
        <v>5009</v>
      </c>
      <c r="CY32" t="s">
        <v>760</v>
      </c>
      <c r="DA32" s="6">
        <v>508381.67158253567</v>
      </c>
      <c r="DB32" s="6">
        <v>508924.1948874527</v>
      </c>
      <c r="DC32">
        <v>0</v>
      </c>
      <c r="DD32">
        <v>0</v>
      </c>
      <c r="DE32" s="6">
        <v>1.5908735059382801E-5</v>
      </c>
      <c r="DF32" s="6">
        <v>234.34994431203501</v>
      </c>
      <c r="DG32" s="48">
        <v>3.0614909624926601E-6</v>
      </c>
      <c r="DH32" s="48">
        <v>208.42065437533901</v>
      </c>
      <c r="DI32" s="48">
        <v>208.42065743683</v>
      </c>
      <c r="DJ32" s="48">
        <v>1.28472440968901E-5</v>
      </c>
      <c r="DK32" s="48">
        <v>25.9292899366962</v>
      </c>
      <c r="DL32" s="48">
        <v>25.929302783940201</v>
      </c>
      <c r="DM32" s="6">
        <v>541781.47278646298</v>
      </c>
      <c r="DN32" s="6">
        <v>541795.60176850099</v>
      </c>
      <c r="DO32" s="6">
        <v>33390.701187849103</v>
      </c>
      <c r="DP32" s="6">
        <v>32636.916037494499</v>
      </c>
      <c r="DQ32" s="48">
        <v>32616.5345212881</v>
      </c>
      <c r="DR32" s="48">
        <v>32372.743246946298</v>
      </c>
      <c r="DS32" s="48">
        <v>64989.277768234497</v>
      </c>
      <c r="DT32" s="48">
        <v>264.166666561</v>
      </c>
      <c r="DU32" s="48">
        <v>264.13887308070201</v>
      </c>
      <c r="DV32" s="48">
        <v>528.30553964170201</v>
      </c>
      <c r="DW32">
        <v>50</v>
      </c>
      <c r="DX32">
        <v>3.3917467495760301E-2</v>
      </c>
      <c r="DY32">
        <v>50.033917467495698</v>
      </c>
      <c r="DZ32">
        <v>460</v>
      </c>
      <c r="EA32">
        <v>0</v>
      </c>
      <c r="EB32">
        <v>460</v>
      </c>
      <c r="EC32" s="1">
        <v>3.40000016948937</v>
      </c>
      <c r="ED32" s="1">
        <v>6.5461141194059297E-2</v>
      </c>
      <c r="EE32" s="1">
        <v>5.9841661813545401E-7</v>
      </c>
      <c r="EF32" s="1">
        <v>1.6948937616974901E-7</v>
      </c>
      <c r="EG32" s="1">
        <v>4.2892724196570402E-7</v>
      </c>
      <c r="EH32">
        <v>3.4</v>
      </c>
      <c r="EI32">
        <v>6.5460712266817406E-2</v>
      </c>
      <c r="EJ32">
        <v>3.4654607122668102</v>
      </c>
      <c r="EK32" s="1">
        <v>5.6999999999999904</v>
      </c>
      <c r="EL32" s="1">
        <v>7.54381006218202E-2</v>
      </c>
      <c r="EM32" s="1">
        <v>0</v>
      </c>
      <c r="EN32" s="1">
        <v>0</v>
      </c>
      <c r="EO32" s="1">
        <v>0</v>
      </c>
      <c r="EP32">
        <v>5.6999999999999904</v>
      </c>
      <c r="EQ32">
        <v>7.54381006218202E-2</v>
      </c>
      <c r="ER32">
        <v>5.7754381006218196</v>
      </c>
      <c r="ES32">
        <v>0</v>
      </c>
      <c r="ET32">
        <v>0</v>
      </c>
      <c r="EU32">
        <v>0.38093159235281798</v>
      </c>
      <c r="EV32">
        <v>8.6409399997974104E-2</v>
      </c>
      <c r="EW32">
        <v>0</v>
      </c>
      <c r="EX32">
        <v>0</v>
      </c>
      <c r="EY32">
        <v>0</v>
      </c>
      <c r="EZ32">
        <v>2.8101735632347702</v>
      </c>
      <c r="FA32">
        <v>0</v>
      </c>
      <c r="FB32">
        <v>0</v>
      </c>
      <c r="FC32">
        <v>0</v>
      </c>
      <c r="FD32">
        <v>4.2953333671999996</v>
      </c>
      <c r="FE32">
        <v>0</v>
      </c>
      <c r="FF32">
        <v>0</v>
      </c>
      <c r="FG32" s="1">
        <v>0</v>
      </c>
      <c r="FH32" s="1">
        <v>0</v>
      </c>
      <c r="FI32">
        <v>0.41666666649885897</v>
      </c>
      <c r="FJ32">
        <v>0</v>
      </c>
      <c r="FK32">
        <v>0</v>
      </c>
      <c r="FL32">
        <v>0</v>
      </c>
      <c r="FM32">
        <v>0</v>
      </c>
      <c r="FN32" s="1">
        <v>5.7762683525197596E-12</v>
      </c>
      <c r="FO32" s="1">
        <v>5.7762683525197596E-12</v>
      </c>
      <c r="FP32" s="1">
        <v>5.7762683525197596E-12</v>
      </c>
      <c r="FQ32" s="1">
        <v>1.9326762412674701E-12</v>
      </c>
      <c r="FR32" s="1">
        <v>1.10245146345278E-12</v>
      </c>
      <c r="FS32" s="1">
        <v>1.10245146345278E-12</v>
      </c>
      <c r="FT32" s="1">
        <v>2.09249284566226E-13</v>
      </c>
      <c r="FU32" s="1">
        <v>8.1618711789133106E-11</v>
      </c>
      <c r="FV32" s="1">
        <v>0</v>
      </c>
      <c r="FW32" s="1">
        <v>-9.1182479623720001E-13</v>
      </c>
      <c r="FX32" s="1">
        <v>7.6627552214055595E-11</v>
      </c>
      <c r="FY32" s="1">
        <v>7.7539377010292796E-11</v>
      </c>
      <c r="FZ32" s="1">
        <v>-7.8589771409370795E-13</v>
      </c>
      <c r="GA32" s="1">
        <v>1.7975996925256601E-11</v>
      </c>
      <c r="GB32" s="1">
        <v>1.87618946393504E-11</v>
      </c>
      <c r="GC32">
        <v>0.15</v>
      </c>
      <c r="GD32">
        <v>0</v>
      </c>
      <c r="GE32">
        <v>0</v>
      </c>
      <c r="GF32">
        <v>0.38093159235281798</v>
      </c>
      <c r="GG32">
        <v>8.6409399997974104E-2</v>
      </c>
      <c r="GH32" s="1">
        <v>4.2370069008867899E-8</v>
      </c>
      <c r="GI32">
        <v>0</v>
      </c>
      <c r="GJ32">
        <v>5.6023311570739702</v>
      </c>
      <c r="GK32">
        <v>9.6817037604413902E-2</v>
      </c>
      <c r="GL32" s="1">
        <v>4.2370069008867899E-8</v>
      </c>
      <c r="GM32">
        <v>0</v>
      </c>
      <c r="GN32">
        <v>0</v>
      </c>
      <c r="GO32">
        <v>7.3938483527223999</v>
      </c>
      <c r="GP32">
        <v>0</v>
      </c>
      <c r="GQ32">
        <v>0</v>
      </c>
      <c r="GR32">
        <v>0</v>
      </c>
      <c r="GS32">
        <v>1.0000000074836899</v>
      </c>
      <c r="GT32" s="1">
        <v>9.7569702317557004E-11</v>
      </c>
      <c r="GU32">
        <v>0</v>
      </c>
      <c r="GV32">
        <v>0</v>
      </c>
      <c r="GW32">
        <v>0</v>
      </c>
      <c r="GX32">
        <v>0.41666666649989997</v>
      </c>
      <c r="GY32">
        <v>0</v>
      </c>
      <c r="GZ32">
        <v>0</v>
      </c>
      <c r="HA32" s="1">
        <v>0</v>
      </c>
      <c r="HB32">
        <v>0</v>
      </c>
      <c r="HC32" s="1">
        <v>2.7686666670022499</v>
      </c>
      <c r="HD32" s="1">
        <v>0.12415899146968799</v>
      </c>
      <c r="HE32" s="1">
        <v>0.12415899146968799</v>
      </c>
      <c r="HF32" s="1">
        <v>0.121567804659113</v>
      </c>
      <c r="HG32" s="1">
        <v>2.7686666670022499</v>
      </c>
      <c r="HH32" s="1">
        <v>2.7686666670022499</v>
      </c>
      <c r="HI32" s="1">
        <v>0.94841022309103995</v>
      </c>
      <c r="HJ32" s="1">
        <v>2.5746035769991201E-7</v>
      </c>
      <c r="HK32" s="1">
        <v>0</v>
      </c>
      <c r="HL32" s="1">
        <v>-1.33617764632414E-5</v>
      </c>
      <c r="HM32" s="1">
        <v>1.4889485145078599E-4</v>
      </c>
      <c r="HN32" s="1">
        <v>1.6225662791402801E-4</v>
      </c>
      <c r="HO32" s="1">
        <v>7.3997901610908898E-4</v>
      </c>
      <c r="HP32" s="1">
        <v>1.62051343480679E-3</v>
      </c>
      <c r="HQ32" s="1">
        <v>8.8053441869770301E-4</v>
      </c>
      <c r="HR32">
        <v>0.32453333340000001</v>
      </c>
      <c r="HS32">
        <v>0</v>
      </c>
      <c r="HT32">
        <v>0</v>
      </c>
      <c r="HU32">
        <v>0</v>
      </c>
      <c r="HV32">
        <v>2.8101735632347702</v>
      </c>
      <c r="HW32">
        <v>0</v>
      </c>
      <c r="HX32">
        <v>0</v>
      </c>
      <c r="HY32">
        <v>0</v>
      </c>
      <c r="HZ32">
        <v>4.2953333671999996</v>
      </c>
      <c r="IA32" s="1">
        <v>9.7569702317557004E-11</v>
      </c>
      <c r="IB32">
        <v>0</v>
      </c>
      <c r="IC32" s="1">
        <v>0</v>
      </c>
      <c r="ID32" s="1">
        <v>0</v>
      </c>
      <c r="IE32">
        <v>0.41666666649885897</v>
      </c>
      <c r="IF32">
        <v>0</v>
      </c>
      <c r="IG32">
        <v>0</v>
      </c>
      <c r="IH32" s="1">
        <v>0</v>
      </c>
      <c r="II32">
        <v>0</v>
      </c>
      <c r="IJ32" s="1">
        <v>2.7686666670022499</v>
      </c>
      <c r="IK32" s="1">
        <v>0.12415899146968799</v>
      </c>
      <c r="IL32" s="1">
        <v>0.12415899146968799</v>
      </c>
      <c r="IM32" s="1">
        <v>0.121567804659113</v>
      </c>
      <c r="IN32" s="1">
        <v>2.7686666670022499</v>
      </c>
      <c r="IO32" s="1">
        <v>2.7686666670022499</v>
      </c>
      <c r="IP32" s="1">
        <v>0.94841022309103995</v>
      </c>
      <c r="IQ32" s="1">
        <v>2.5746035769991201E-7</v>
      </c>
      <c r="IR32" s="1">
        <v>0</v>
      </c>
      <c r="IS32">
        <v>7395</v>
      </c>
      <c r="IT32">
        <v>4601</v>
      </c>
      <c r="IU32">
        <v>3538</v>
      </c>
      <c r="IV32">
        <v>3338</v>
      </c>
      <c r="IW32">
        <v>200</v>
      </c>
      <c r="IX32">
        <v>1356</v>
      </c>
      <c r="IY32">
        <v>1982</v>
      </c>
      <c r="IZ32">
        <v>0</v>
      </c>
      <c r="JA32">
        <v>410</v>
      </c>
      <c r="JB32">
        <v>5215</v>
      </c>
      <c r="JC32">
        <v>3369</v>
      </c>
      <c r="JD32">
        <v>17</v>
      </c>
      <c r="JE32">
        <v>17</v>
      </c>
      <c r="JF32">
        <v>2180</v>
      </c>
      <c r="JG32">
        <v>2180</v>
      </c>
      <c r="JH32">
        <v>0</v>
      </c>
      <c r="JI32">
        <v>0</v>
      </c>
      <c r="JJ32">
        <v>0</v>
      </c>
      <c r="JK32">
        <v>4.6331852303183E-5</v>
      </c>
      <c r="JL32">
        <v>5.4667020220167097E-5</v>
      </c>
      <c r="JM32">
        <v>4.6331852303183E-5</v>
      </c>
      <c r="JN32">
        <v>4.55469875642045E-5</v>
      </c>
      <c r="JO32">
        <v>5.4667020220167097E-5</v>
      </c>
      <c r="JP32">
        <v>5.4542069445773202E-5</v>
      </c>
      <c r="JQ32">
        <v>0</v>
      </c>
      <c r="JR32">
        <v>0</v>
      </c>
      <c r="JS32">
        <v>0</v>
      </c>
      <c r="JT32">
        <v>0</v>
      </c>
      <c r="JU32">
        <v>0</v>
      </c>
      <c r="JV32">
        <v>0</v>
      </c>
      <c r="JW32">
        <v>1.3528649884469799E-3</v>
      </c>
      <c r="JX32">
        <v>1.35318156058123E-3</v>
      </c>
      <c r="JY32">
        <v>4.2986501805953301E-4</v>
      </c>
      <c r="JZ32">
        <v>4.29858951479741E-4</v>
      </c>
      <c r="KA32" s="1">
        <v>-1.3361777375066199E-5</v>
      </c>
      <c r="KB32" s="1">
        <v>1.48894928078338E-4</v>
      </c>
      <c r="KC32" s="1">
        <v>1.62256705453405E-4</v>
      </c>
      <c r="KD32" s="1">
        <v>7.3997901532319105E-4</v>
      </c>
      <c r="KE32" s="1">
        <v>1.6205134527827801E-3</v>
      </c>
      <c r="KF32" s="1">
        <v>8.8053443745959804E-4</v>
      </c>
      <c r="KG32">
        <v>0.15</v>
      </c>
      <c r="KH32">
        <v>276440.67850244301</v>
      </c>
      <c r="KI32">
        <v>784822.35008497897</v>
      </c>
      <c r="KJ32">
        <v>0</v>
      </c>
      <c r="KK32">
        <v>0</v>
      </c>
      <c r="KL32">
        <v>0</v>
      </c>
      <c r="KM32" t="s">
        <v>761</v>
      </c>
      <c r="KO32" t="s">
        <v>762</v>
      </c>
      <c r="KP32" t="s">
        <v>334</v>
      </c>
      <c r="KQ32" t="s">
        <v>320</v>
      </c>
      <c r="KR32">
        <v>9</v>
      </c>
      <c r="KS32">
        <v>0</v>
      </c>
      <c r="KT32">
        <v>0</v>
      </c>
      <c r="KU32">
        <v>0</v>
      </c>
      <c r="KV32">
        <v>1</v>
      </c>
      <c r="KX32">
        <v>1</v>
      </c>
      <c r="KY32">
        <v>1</v>
      </c>
      <c r="LF32" t="s">
        <v>321</v>
      </c>
      <c r="LK32">
        <v>1</v>
      </c>
      <c r="LL32" t="s">
        <v>318</v>
      </c>
      <c r="LM32" t="s">
        <v>318</v>
      </c>
      <c r="LN32">
        <v>0</v>
      </c>
      <c r="LO32">
        <v>1</v>
      </c>
    </row>
    <row r="33" spans="1:327" x14ac:dyDescent="0.2">
      <c r="A33" t="s">
        <v>351</v>
      </c>
      <c r="B33">
        <v>127</v>
      </c>
      <c r="C33">
        <v>4</v>
      </c>
      <c r="D33" t="s">
        <v>334</v>
      </c>
      <c r="E33" t="s">
        <v>327</v>
      </c>
      <c r="F33" t="s">
        <v>316</v>
      </c>
      <c r="G33">
        <v>9</v>
      </c>
      <c r="H33">
        <v>9</v>
      </c>
      <c r="I33" s="6">
        <v>893679.41320814204</v>
      </c>
      <c r="J33">
        <v>0</v>
      </c>
      <c r="K33">
        <v>0</v>
      </c>
      <c r="L33" t="s">
        <v>320</v>
      </c>
      <c r="M33" t="s">
        <v>318</v>
      </c>
      <c r="N33" t="s">
        <v>327</v>
      </c>
      <c r="O33" t="s">
        <v>316</v>
      </c>
      <c r="P33" s="6">
        <f t="shared" si="0"/>
        <v>132088.58679185796</v>
      </c>
      <c r="Q33" s="6">
        <f t="shared" si="1"/>
        <v>1025768</v>
      </c>
      <c r="R33" s="6">
        <v>893679.41320814204</v>
      </c>
      <c r="S33" t="s">
        <v>632</v>
      </c>
      <c r="T33" s="51">
        <v>44424.364540243056</v>
      </c>
      <c r="U33" s="6">
        <v>1025768.7094743</v>
      </c>
      <c r="V33">
        <v>1</v>
      </c>
      <c r="W33">
        <v>1</v>
      </c>
      <c r="X33" t="s">
        <v>329</v>
      </c>
      <c r="Y33" t="s">
        <v>329</v>
      </c>
      <c r="Z33">
        <v>366</v>
      </c>
      <c r="AA33">
        <v>8547</v>
      </c>
      <c r="AB33">
        <v>8486</v>
      </c>
      <c r="AC33">
        <v>3538</v>
      </c>
      <c r="AD33">
        <v>2.4159999999999999</v>
      </c>
      <c r="AE33">
        <v>0</v>
      </c>
      <c r="AF33">
        <v>487.66728067397997</v>
      </c>
      <c r="AG33">
        <v>0</v>
      </c>
      <c r="AH33" t="s">
        <v>763</v>
      </c>
      <c r="AI33" t="s">
        <v>636</v>
      </c>
      <c r="AJ33" t="s">
        <v>635</v>
      </c>
      <c r="AM33">
        <v>0</v>
      </c>
      <c r="AN33">
        <v>0</v>
      </c>
      <c r="AO33">
        <v>0</v>
      </c>
      <c r="AP33">
        <v>1</v>
      </c>
      <c r="AQ33">
        <v>1</v>
      </c>
      <c r="AR33">
        <v>1</v>
      </c>
      <c r="AT33" t="s">
        <v>764</v>
      </c>
      <c r="AV33">
        <v>1</v>
      </c>
      <c r="AW33">
        <v>9</v>
      </c>
      <c r="BE33" s="35">
        <v>6429</v>
      </c>
      <c r="BF33" t="b">
        <v>1</v>
      </c>
      <c r="BG33">
        <v>0</v>
      </c>
      <c r="BI33" s="6">
        <v>1025768.7094743</v>
      </c>
      <c r="BK33" s="6">
        <v>1025768.7094743</v>
      </c>
      <c r="BL33">
        <v>0</v>
      </c>
      <c r="BM33" s="6">
        <v>7.8089830952309098</v>
      </c>
      <c r="BN33" s="6">
        <v>1091999.0952379699</v>
      </c>
      <c r="BO33" s="6">
        <v>66212.801114898</v>
      </c>
      <c r="BP33">
        <v>3.78889348978137</v>
      </c>
      <c r="BQ33">
        <v>5.9867721876766504</v>
      </c>
      <c r="BR33">
        <v>0</v>
      </c>
      <c r="BS33">
        <v>10</v>
      </c>
      <c r="BT33">
        <v>11</v>
      </c>
      <c r="BU33">
        <v>92</v>
      </c>
      <c r="BV33">
        <v>399</v>
      </c>
      <c r="BW33" s="41">
        <v>0</v>
      </c>
      <c r="BX33">
        <v>0</v>
      </c>
      <c r="BY33" s="41">
        <v>37</v>
      </c>
      <c r="BZ33">
        <v>5212</v>
      </c>
      <c r="CA33" s="41">
        <v>6</v>
      </c>
      <c r="CB33">
        <v>11</v>
      </c>
      <c r="CC33" s="41">
        <v>53</v>
      </c>
      <c r="CD33">
        <v>2169</v>
      </c>
      <c r="CE33">
        <v>16</v>
      </c>
      <c r="CF33">
        <v>328976</v>
      </c>
      <c r="CG33">
        <v>0</v>
      </c>
      <c r="CH33">
        <v>1121404</v>
      </c>
      <c r="CI33" s="41">
        <v>147</v>
      </c>
      <c r="CJ33">
        <v>130892</v>
      </c>
      <c r="CK33" s="41">
        <v>2998</v>
      </c>
      <c r="CL33">
        <v>18307808</v>
      </c>
      <c r="CM33" s="41">
        <v>182</v>
      </c>
      <c r="CN33">
        <v>205153</v>
      </c>
      <c r="CO33" s="41">
        <v>2888</v>
      </c>
      <c r="CP33">
        <v>7505705</v>
      </c>
      <c r="CQ33">
        <v>102</v>
      </c>
      <c r="CR33" s="52">
        <v>37</v>
      </c>
      <c r="CS33" s="52">
        <v>59</v>
      </c>
      <c r="CT33">
        <v>16</v>
      </c>
      <c r="CU33" s="52">
        <v>3145</v>
      </c>
      <c r="CV33" s="52">
        <v>3070</v>
      </c>
      <c r="CW33">
        <v>198</v>
      </c>
      <c r="CX33">
        <v>6231</v>
      </c>
      <c r="CY33" t="s">
        <v>765</v>
      </c>
      <c r="DA33" s="6">
        <v>512468.27267724951</v>
      </c>
      <c r="DB33" s="6">
        <v>513300.43679705687</v>
      </c>
      <c r="DC33">
        <v>0</v>
      </c>
      <c r="DD33">
        <v>0</v>
      </c>
      <c r="DE33" s="6">
        <v>6.6746716548602397E-2</v>
      </c>
      <c r="DF33" s="6">
        <v>7.7422363786823096</v>
      </c>
      <c r="DG33" s="48">
        <v>2.36256752287821E-2</v>
      </c>
      <c r="DH33" s="48">
        <v>5.8646215270750801</v>
      </c>
      <c r="DI33" s="48">
        <v>5.8882472023038597</v>
      </c>
      <c r="DJ33" s="48">
        <v>4.3121041319820301E-2</v>
      </c>
      <c r="DK33" s="48">
        <v>1.87761485160722</v>
      </c>
      <c r="DL33" s="48">
        <v>1.9207358929270399</v>
      </c>
      <c r="DM33" s="6">
        <v>546001.61331542302</v>
      </c>
      <c r="DN33" s="6">
        <v>545997.48192255397</v>
      </c>
      <c r="DO33" s="6">
        <v>33523.673890086502</v>
      </c>
      <c r="DP33" s="6">
        <v>32689.127224811498</v>
      </c>
      <c r="DQ33" s="48">
        <v>32749.507223525499</v>
      </c>
      <c r="DR33" s="48">
        <v>32424.967624389501</v>
      </c>
      <c r="DS33" s="48">
        <v>65174.474847915102</v>
      </c>
      <c r="DT33" s="48">
        <v>264.166666561</v>
      </c>
      <c r="DU33" s="48">
        <v>264.13698877695299</v>
      </c>
      <c r="DV33" s="48">
        <v>528.30365533795305</v>
      </c>
      <c r="DW33">
        <v>50</v>
      </c>
      <c r="DX33">
        <v>2.26116449971735E-2</v>
      </c>
      <c r="DY33">
        <v>50.022611644997099</v>
      </c>
      <c r="DZ33">
        <v>460</v>
      </c>
      <c r="EA33">
        <v>0</v>
      </c>
      <c r="EB33">
        <v>460</v>
      </c>
      <c r="EC33">
        <v>3.70000137052845</v>
      </c>
      <c r="ED33">
        <v>8.8892119252920607E-2</v>
      </c>
      <c r="EE33">
        <v>1.46038624080082E-6</v>
      </c>
      <c r="EF33">
        <v>1.37052845869165E-6</v>
      </c>
      <c r="EG33">
        <v>8.98577821091628E-8</v>
      </c>
      <c r="EH33">
        <v>3.7</v>
      </c>
      <c r="EI33">
        <v>8.8892029395138503E-2</v>
      </c>
      <c r="EJ33">
        <v>3.78889202939513</v>
      </c>
      <c r="EK33">
        <v>5.9</v>
      </c>
      <c r="EL33">
        <v>8.6772187676653401E-2</v>
      </c>
      <c r="EM33">
        <v>0</v>
      </c>
      <c r="EN33">
        <v>0</v>
      </c>
      <c r="EO33">
        <v>0</v>
      </c>
      <c r="EP33">
        <v>5.9</v>
      </c>
      <c r="EQ33">
        <v>8.6772187676653401E-2</v>
      </c>
      <c r="ER33">
        <v>5.9867721876766504</v>
      </c>
      <c r="ES33">
        <v>0</v>
      </c>
      <c r="ET33">
        <v>0</v>
      </c>
      <c r="EU33">
        <v>0.53559185226651895</v>
      </c>
      <c r="EV33">
        <v>6.9552814989959896E-2</v>
      </c>
      <c r="EW33">
        <v>0</v>
      </c>
      <c r="EX33">
        <v>0</v>
      </c>
      <c r="EY33">
        <v>0</v>
      </c>
      <c r="EZ33">
        <v>8.7242275374937392</v>
      </c>
      <c r="FA33">
        <v>0</v>
      </c>
      <c r="FB33">
        <v>0</v>
      </c>
      <c r="FC33">
        <v>0</v>
      </c>
      <c r="FD33">
        <v>5.0958333768999999</v>
      </c>
      <c r="FE33" s="1">
        <v>0</v>
      </c>
      <c r="FF33">
        <v>0</v>
      </c>
      <c r="FG33" s="1">
        <v>0</v>
      </c>
      <c r="FH33" s="1">
        <v>0</v>
      </c>
      <c r="FI33">
        <v>0.14514149813993599</v>
      </c>
      <c r="FJ33" s="1">
        <v>0</v>
      </c>
      <c r="FK33" s="1">
        <v>0</v>
      </c>
      <c r="FL33">
        <v>0</v>
      </c>
      <c r="FM33">
        <v>0</v>
      </c>
      <c r="FN33">
        <v>7.0508893786069798E-8</v>
      </c>
      <c r="FO33">
        <v>7.0508893786069798E-8</v>
      </c>
      <c r="FP33">
        <v>5.0050746325247497E-9</v>
      </c>
      <c r="FQ33" s="1">
        <v>7.0508893786069798E-8</v>
      </c>
      <c r="FR33">
        <v>2.04330073416691E-8</v>
      </c>
      <c r="FS33">
        <v>6.4063059301844297E-9</v>
      </c>
      <c r="FT33" s="1">
        <v>2.04330073416691E-8</v>
      </c>
      <c r="FU33">
        <v>3.2892683021756798E-9</v>
      </c>
      <c r="FV33">
        <v>0</v>
      </c>
      <c r="FW33">
        <v>-4.1591589841698699E-7</v>
      </c>
      <c r="FX33">
        <v>5.0768298813918602E-8</v>
      </c>
      <c r="FY33" s="1">
        <v>4.6668419723090602E-7</v>
      </c>
      <c r="FZ33">
        <v>-8.8596318523995595E-8</v>
      </c>
      <c r="GA33">
        <v>9.7455892167396502E-8</v>
      </c>
      <c r="GB33" s="1">
        <v>1.8605221069139199E-7</v>
      </c>
      <c r="GC33" s="1">
        <v>0.13</v>
      </c>
      <c r="GD33" s="1">
        <v>0</v>
      </c>
      <c r="GE33">
        <v>0</v>
      </c>
      <c r="GF33">
        <v>0.53559185226651895</v>
      </c>
      <c r="GG33">
        <v>6.9552814989959896E-2</v>
      </c>
      <c r="GH33">
        <v>8.0007741320997599E-8</v>
      </c>
      <c r="GI33">
        <v>8.0587646988927698E-7</v>
      </c>
      <c r="GJ33">
        <v>5.5499304595937096</v>
      </c>
      <c r="GK33">
        <v>0.147476380517198</v>
      </c>
      <c r="GL33">
        <v>8.0007741320997599E-8</v>
      </c>
      <c r="GM33">
        <v>8.0587646988927698E-7</v>
      </c>
      <c r="GN33">
        <v>0</v>
      </c>
      <c r="GO33">
        <v>5.8858380707802596</v>
      </c>
      <c r="GP33">
        <v>0</v>
      </c>
      <c r="GQ33">
        <v>0</v>
      </c>
      <c r="GR33">
        <v>0</v>
      </c>
      <c r="GS33">
        <v>1.0000000425205999</v>
      </c>
      <c r="GT33" s="1">
        <v>1.6282514225807099E-10</v>
      </c>
      <c r="GU33">
        <v>6.3074096955421196E-14</v>
      </c>
      <c r="GV33">
        <v>0</v>
      </c>
      <c r="GW33">
        <v>0</v>
      </c>
      <c r="GX33">
        <v>0.25835750142913999</v>
      </c>
      <c r="GY33" s="1">
        <v>0</v>
      </c>
      <c r="GZ33" s="1">
        <v>0</v>
      </c>
      <c r="HA33">
        <v>0</v>
      </c>
      <c r="HB33">
        <v>0</v>
      </c>
      <c r="HC33" s="1">
        <v>5.6917300740657602E-2</v>
      </c>
      <c r="HD33" s="1">
        <v>1.0585445246338299E-2</v>
      </c>
      <c r="HE33" s="1">
        <v>1.0585445246338299E-2</v>
      </c>
      <c r="HF33" s="1">
        <v>1.03998548060761E-2</v>
      </c>
      <c r="HG33" s="1">
        <v>5.6917300740657602E-2</v>
      </c>
      <c r="HH33" s="1">
        <v>5.6917300740657602E-2</v>
      </c>
      <c r="HI33" s="1">
        <v>5.6912660936909103E-2</v>
      </c>
      <c r="HJ33">
        <v>3.0894322322616501E-8</v>
      </c>
      <c r="HK33">
        <v>0</v>
      </c>
      <c r="HL33" s="1">
        <v>3.3768084125662898E-6</v>
      </c>
      <c r="HM33" s="1">
        <v>1.2954093320432701E-5</v>
      </c>
      <c r="HN33" s="1">
        <v>9.5772849078664996E-6</v>
      </c>
      <c r="HO33" s="1">
        <v>-3.41418644739184E-7</v>
      </c>
      <c r="HP33" s="1">
        <v>3.5017019854155999E-5</v>
      </c>
      <c r="HQ33" s="1">
        <v>3.5358438498895102E-5</v>
      </c>
      <c r="HR33">
        <v>0.31726666669999998</v>
      </c>
      <c r="HS33">
        <v>0</v>
      </c>
      <c r="HT33">
        <v>0</v>
      </c>
      <c r="HU33">
        <v>0</v>
      </c>
      <c r="HV33">
        <v>8.7242275374937392</v>
      </c>
      <c r="HW33">
        <v>0</v>
      </c>
      <c r="HX33">
        <v>0</v>
      </c>
      <c r="HY33">
        <v>0</v>
      </c>
      <c r="HZ33">
        <v>5.0958333768999999</v>
      </c>
      <c r="IA33" s="1">
        <v>1.6282514225807099E-10</v>
      </c>
      <c r="IB33">
        <v>6.3074096955421196E-14</v>
      </c>
      <c r="IC33" s="1">
        <v>0</v>
      </c>
      <c r="ID33" s="1">
        <v>0</v>
      </c>
      <c r="IE33">
        <v>0.14514149813993599</v>
      </c>
      <c r="IF33" s="1">
        <v>0</v>
      </c>
      <c r="IG33" s="1">
        <v>0</v>
      </c>
      <c r="IH33">
        <v>0</v>
      </c>
      <c r="II33">
        <v>0</v>
      </c>
      <c r="IJ33">
        <v>5.6917300740657602E-2</v>
      </c>
      <c r="IK33">
        <v>1.0585445246338299E-2</v>
      </c>
      <c r="IL33">
        <v>1.0585445246338299E-2</v>
      </c>
      <c r="IM33" s="1">
        <v>1.03998548060761E-2</v>
      </c>
      <c r="IN33">
        <v>5.6917300740657602E-2</v>
      </c>
      <c r="IO33">
        <v>5.6917300740657602E-2</v>
      </c>
      <c r="IP33" s="1">
        <v>5.6912660936909103E-2</v>
      </c>
      <c r="IQ33">
        <v>3.0894322322616501E-8</v>
      </c>
      <c r="IR33">
        <v>0</v>
      </c>
      <c r="IS33">
        <v>7392</v>
      </c>
      <c r="IT33">
        <v>4601</v>
      </c>
      <c r="IU33">
        <v>3538</v>
      </c>
      <c r="IV33">
        <v>3338</v>
      </c>
      <c r="IW33">
        <v>200</v>
      </c>
      <c r="IX33">
        <v>1356</v>
      </c>
      <c r="IY33">
        <v>1982</v>
      </c>
      <c r="IZ33">
        <v>0</v>
      </c>
      <c r="JA33">
        <v>410</v>
      </c>
      <c r="JB33">
        <v>5212</v>
      </c>
      <c r="JC33">
        <v>3369</v>
      </c>
      <c r="JD33">
        <v>17</v>
      </c>
      <c r="JE33">
        <v>17</v>
      </c>
      <c r="JF33">
        <v>2180</v>
      </c>
      <c r="JG33">
        <v>2180</v>
      </c>
      <c r="JH33">
        <v>0</v>
      </c>
      <c r="JI33">
        <v>0</v>
      </c>
      <c r="JJ33">
        <v>0</v>
      </c>
      <c r="JK33">
        <v>7.0985207244689196E-5</v>
      </c>
      <c r="JL33">
        <v>2.2288862366215402E-5</v>
      </c>
      <c r="JM33">
        <v>7.0985207244689196E-5</v>
      </c>
      <c r="JN33">
        <v>6.6493856652804996E-5</v>
      </c>
      <c r="JO33">
        <v>2.2288862366215402E-5</v>
      </c>
      <c r="JP33">
        <v>2.2042994696436201E-5</v>
      </c>
      <c r="JQ33">
        <v>0</v>
      </c>
      <c r="JR33">
        <v>0</v>
      </c>
      <c r="JS33">
        <v>0</v>
      </c>
      <c r="JT33">
        <v>0</v>
      </c>
      <c r="JU33">
        <v>0</v>
      </c>
      <c r="JV33">
        <v>0</v>
      </c>
      <c r="JW33">
        <v>1.3852670198337301E-3</v>
      </c>
      <c r="JX33">
        <v>1.3857202126804501E-3</v>
      </c>
      <c r="JY33">
        <v>4.4374754801852301E-4</v>
      </c>
      <c r="JZ33">
        <v>4.4373001573891802E-4</v>
      </c>
      <c r="KA33">
        <v>2.9608925141493002E-6</v>
      </c>
      <c r="KB33">
        <v>1.30048616192467E-5</v>
      </c>
      <c r="KC33" s="1">
        <v>1.0043969105097399E-5</v>
      </c>
      <c r="KD33">
        <v>-4.3001496326317999E-7</v>
      </c>
      <c r="KE33">
        <v>3.51144757463233E-5</v>
      </c>
      <c r="KF33" s="1">
        <v>3.5544490709586501E-5</v>
      </c>
      <c r="KG33" s="1">
        <v>0.13</v>
      </c>
      <c r="KH33">
        <v>501753.26754849398</v>
      </c>
      <c r="KI33">
        <v>1014221.5402257401</v>
      </c>
      <c r="KJ33" s="1">
        <v>0</v>
      </c>
      <c r="KK33">
        <v>0</v>
      </c>
      <c r="KL33">
        <v>0</v>
      </c>
      <c r="KM33" t="s">
        <v>766</v>
      </c>
      <c r="KO33" t="s">
        <v>767</v>
      </c>
      <c r="KP33" t="s">
        <v>334</v>
      </c>
      <c r="KQ33" t="s">
        <v>320</v>
      </c>
      <c r="KR33">
        <v>9</v>
      </c>
      <c r="KS33">
        <v>0</v>
      </c>
      <c r="KT33">
        <v>0</v>
      </c>
      <c r="KU33">
        <v>0</v>
      </c>
      <c r="KV33">
        <v>1</v>
      </c>
      <c r="KX33">
        <v>1</v>
      </c>
      <c r="KY33">
        <v>1</v>
      </c>
      <c r="LF33" t="s">
        <v>321</v>
      </c>
      <c r="LK33">
        <v>1</v>
      </c>
      <c r="LL33" t="s">
        <v>318</v>
      </c>
      <c r="LM33" t="s">
        <v>318</v>
      </c>
      <c r="LN33">
        <v>0</v>
      </c>
      <c r="LO33">
        <v>1</v>
      </c>
    </row>
    <row r="34" spans="1:327" x14ac:dyDescent="0.2">
      <c r="A34" t="s">
        <v>353</v>
      </c>
      <c r="B34">
        <v>9</v>
      </c>
      <c r="C34">
        <v>4</v>
      </c>
      <c r="D34" t="s">
        <v>430</v>
      </c>
      <c r="E34" t="s">
        <v>430</v>
      </c>
      <c r="F34" t="s">
        <v>668</v>
      </c>
      <c r="G34">
        <v>10</v>
      </c>
      <c r="H34">
        <v>11</v>
      </c>
      <c r="I34" s="6">
        <v>2518347.8088946198</v>
      </c>
      <c r="J34">
        <v>0</v>
      </c>
      <c r="K34">
        <v>0</v>
      </c>
      <c r="L34" t="s">
        <v>320</v>
      </c>
      <c r="M34" t="s">
        <v>318</v>
      </c>
      <c r="N34" t="s">
        <v>430</v>
      </c>
      <c r="O34" t="s">
        <v>668</v>
      </c>
      <c r="P34" s="6">
        <f t="shared" si="0"/>
        <v>2249776.1911053802</v>
      </c>
      <c r="Q34" s="6">
        <f t="shared" si="1"/>
        <v>4768124</v>
      </c>
      <c r="R34" s="6">
        <v>2518347.8088946198</v>
      </c>
      <c r="S34" t="s">
        <v>632</v>
      </c>
      <c r="T34" s="51">
        <v>44431.197873136574</v>
      </c>
      <c r="U34" s="6">
        <v>4768124.0572501402</v>
      </c>
      <c r="V34">
        <v>1</v>
      </c>
      <c r="W34">
        <v>1</v>
      </c>
      <c r="X34" t="s">
        <v>329</v>
      </c>
      <c r="Y34" t="s">
        <v>329</v>
      </c>
      <c r="Z34">
        <v>572</v>
      </c>
      <c r="AA34">
        <v>324</v>
      </c>
      <c r="AB34">
        <v>1800</v>
      </c>
      <c r="AC34">
        <v>160</v>
      </c>
      <c r="AD34">
        <v>2.0249999999999999</v>
      </c>
      <c r="AE34">
        <v>0</v>
      </c>
      <c r="AF34">
        <v>17.531946182250898</v>
      </c>
      <c r="AG34">
        <v>0</v>
      </c>
      <c r="AH34" t="s">
        <v>768</v>
      </c>
      <c r="AI34" t="s">
        <v>636</v>
      </c>
      <c r="AJ34" t="s">
        <v>636</v>
      </c>
      <c r="AM34">
        <v>0</v>
      </c>
      <c r="AN34">
        <v>0</v>
      </c>
      <c r="AO34">
        <v>0</v>
      </c>
      <c r="AP34">
        <v>0</v>
      </c>
      <c r="AQ34">
        <v>1</v>
      </c>
      <c r="AR34">
        <v>1</v>
      </c>
      <c r="AV34">
        <v>1</v>
      </c>
      <c r="AW34">
        <v>11</v>
      </c>
      <c r="BE34" s="35">
        <v>172</v>
      </c>
      <c r="BF34" t="b">
        <v>1</v>
      </c>
      <c r="BG34">
        <v>0</v>
      </c>
      <c r="BI34" s="6">
        <v>4768124.0572501402</v>
      </c>
      <c r="BK34" s="6">
        <v>4768124.0572501402</v>
      </c>
      <c r="BL34">
        <v>0</v>
      </c>
      <c r="BM34" s="6">
        <v>0.47167938784955199</v>
      </c>
      <c r="BN34" s="6">
        <v>5093002.6297322903</v>
      </c>
      <c r="BO34" s="6">
        <v>324808.69410588098</v>
      </c>
      <c r="BP34">
        <v>69.406696877877593</v>
      </c>
      <c r="BQ34">
        <v>0</v>
      </c>
      <c r="BR34">
        <v>0</v>
      </c>
      <c r="BS34">
        <v>5</v>
      </c>
      <c r="BT34">
        <v>19</v>
      </c>
      <c r="BU34">
        <v>167</v>
      </c>
      <c r="BV34">
        <v>362</v>
      </c>
      <c r="BW34" s="41">
        <v>0</v>
      </c>
      <c r="BX34">
        <v>20</v>
      </c>
      <c r="BY34" s="41">
        <v>0</v>
      </c>
      <c r="BZ34">
        <v>4900</v>
      </c>
      <c r="CA34" s="41">
        <v>0</v>
      </c>
      <c r="CB34">
        <v>0</v>
      </c>
      <c r="CC34" s="41">
        <v>0</v>
      </c>
      <c r="CD34">
        <v>3086</v>
      </c>
      <c r="CE34">
        <v>0</v>
      </c>
      <c r="CF34">
        <v>13920</v>
      </c>
      <c r="CG34">
        <v>0</v>
      </c>
      <c r="CH34">
        <v>25600</v>
      </c>
      <c r="CI34" s="41">
        <v>0</v>
      </c>
      <c r="CJ34">
        <v>3199</v>
      </c>
      <c r="CK34" s="41">
        <v>0</v>
      </c>
      <c r="CL34">
        <v>783859</v>
      </c>
      <c r="CM34" s="41">
        <v>0</v>
      </c>
      <c r="CN34">
        <v>0</v>
      </c>
      <c r="CO34" s="41">
        <v>0</v>
      </c>
      <c r="CP34">
        <v>493745</v>
      </c>
      <c r="CQ34">
        <v>172</v>
      </c>
      <c r="CR34" s="52">
        <v>0</v>
      </c>
      <c r="CS34" s="52">
        <v>0</v>
      </c>
      <c r="CT34">
        <v>0</v>
      </c>
      <c r="CU34" s="52">
        <v>0</v>
      </c>
      <c r="CV34" s="52">
        <v>0</v>
      </c>
      <c r="CW34">
        <v>172</v>
      </c>
      <c r="CX34">
        <v>0</v>
      </c>
      <c r="CY34" t="s">
        <v>769</v>
      </c>
      <c r="DA34" s="6">
        <v>2382314.3424604163</v>
      </c>
      <c r="DB34" s="6">
        <v>2385809.7147897175</v>
      </c>
      <c r="DC34">
        <v>0</v>
      </c>
      <c r="DD34">
        <v>0</v>
      </c>
      <c r="DE34" s="6">
        <v>0.33708908991863501</v>
      </c>
      <c r="DF34" s="6">
        <v>0.13459029793091601</v>
      </c>
      <c r="DG34" s="48">
        <v>0.19591255204819399</v>
      </c>
      <c r="DH34" s="48">
        <v>0.124515364376899</v>
      </c>
      <c r="DI34" s="48">
        <v>0.320427916425093</v>
      </c>
      <c r="DJ34" s="48">
        <v>0.14117653787044099</v>
      </c>
      <c r="DK34" s="48">
        <v>1.0074933554017401E-2</v>
      </c>
      <c r="DL34" s="48">
        <v>0.15125147142445799</v>
      </c>
      <c r="DM34" s="6">
        <v>2546591.1686016102</v>
      </c>
      <c r="DN34" s="6">
        <v>2546411.4611306698</v>
      </c>
      <c r="DO34" s="6">
        <v>164243.36453529901</v>
      </c>
      <c r="DP34" s="6">
        <v>160565.329570581</v>
      </c>
      <c r="DQ34" s="48">
        <v>33195.472228965598</v>
      </c>
      <c r="DR34" s="48">
        <v>29694.775095466099</v>
      </c>
      <c r="DS34" s="48">
        <v>62890.247324431803</v>
      </c>
      <c r="DT34" s="48">
        <v>131047.892306334</v>
      </c>
      <c r="DU34" s="48">
        <v>130870.554475115</v>
      </c>
      <c r="DV34" s="48">
        <v>261918.44678144899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33.124516804833</v>
      </c>
      <c r="ED34">
        <v>36.2821800730446</v>
      </c>
      <c r="EE34">
        <v>69.406696877877593</v>
      </c>
      <c r="EF34">
        <v>33.124516804833</v>
      </c>
      <c r="EG34">
        <v>36.2821800730446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 s="1">
        <v>1.74444462432256</v>
      </c>
      <c r="EV34" s="1">
        <v>0.14422792986821301</v>
      </c>
      <c r="EW34" s="1">
        <v>0</v>
      </c>
      <c r="EX34">
        <v>0</v>
      </c>
      <c r="EY34">
        <v>0</v>
      </c>
      <c r="EZ34" s="1">
        <v>1.952</v>
      </c>
      <c r="FA34" s="1">
        <v>0</v>
      </c>
      <c r="FB34" s="1">
        <v>0</v>
      </c>
      <c r="FC34">
        <v>0</v>
      </c>
      <c r="FD34" s="1">
        <v>3.1407099999999999</v>
      </c>
      <c r="FE34" s="1">
        <v>0</v>
      </c>
      <c r="FF34">
        <v>0</v>
      </c>
      <c r="FG34" s="1">
        <v>0</v>
      </c>
      <c r="FH34" s="1">
        <v>0</v>
      </c>
      <c r="FI34">
        <v>0.34288053366458099</v>
      </c>
      <c r="FJ34">
        <v>0</v>
      </c>
      <c r="FK34">
        <v>0</v>
      </c>
      <c r="FL34">
        <v>0</v>
      </c>
      <c r="FM34">
        <v>0</v>
      </c>
      <c r="FN34">
        <v>5.1249056987057099E-7</v>
      </c>
      <c r="FO34">
        <v>5.1249056987057099E-7</v>
      </c>
      <c r="FP34">
        <v>2.8183677613924299E-9</v>
      </c>
      <c r="FQ34">
        <v>5.1249056987057099E-7</v>
      </c>
      <c r="FR34">
        <v>9.7104462692954004E-8</v>
      </c>
      <c r="FS34">
        <v>9.7104462692954004E-8</v>
      </c>
      <c r="FT34">
        <v>7.6364137235884702E-8</v>
      </c>
      <c r="FU34">
        <v>7.9499158328232497E-2</v>
      </c>
      <c r="FV34">
        <v>0</v>
      </c>
      <c r="FW34">
        <v>-1.60798988378983E-6</v>
      </c>
      <c r="FX34">
        <v>4.3067673578193501E-8</v>
      </c>
      <c r="FY34">
        <v>1.65105755736802E-6</v>
      </c>
      <c r="FZ34" s="1">
        <v>-1.8062894738709E-6</v>
      </c>
      <c r="GA34">
        <v>2.7233527727377098E-7</v>
      </c>
      <c r="GB34">
        <v>2.0786247511446698E-6</v>
      </c>
      <c r="GC34">
        <v>2.25</v>
      </c>
      <c r="GD34" s="1">
        <v>6.1086523819801501E-2</v>
      </c>
      <c r="GE34">
        <v>0.1125</v>
      </c>
      <c r="GF34" s="1">
        <v>1.74444462432256</v>
      </c>
      <c r="GG34" s="1">
        <v>0.14422792986821301</v>
      </c>
      <c r="GH34" s="1">
        <v>4.9146864317117701E-5</v>
      </c>
      <c r="GI34">
        <v>0</v>
      </c>
      <c r="GJ34">
        <v>0.25276975686722097</v>
      </c>
      <c r="GK34">
        <v>9.66830663986986E-2</v>
      </c>
      <c r="GL34" s="1">
        <v>4.9146864317117701E-5</v>
      </c>
      <c r="GM34">
        <v>0</v>
      </c>
      <c r="GN34">
        <v>0</v>
      </c>
      <c r="GO34">
        <v>3.5929491770436202</v>
      </c>
      <c r="GP34" s="1">
        <v>0</v>
      </c>
      <c r="GQ34" s="1">
        <v>0</v>
      </c>
      <c r="GR34">
        <v>0</v>
      </c>
      <c r="GS34">
        <v>1.8609470183878201</v>
      </c>
      <c r="GT34" s="1">
        <v>0</v>
      </c>
      <c r="GU34">
        <v>0</v>
      </c>
      <c r="GV34">
        <v>0</v>
      </c>
      <c r="GW34">
        <v>0</v>
      </c>
      <c r="GX34">
        <v>7.0658015202004404E-2</v>
      </c>
      <c r="GY34">
        <v>0</v>
      </c>
      <c r="GZ34">
        <v>0</v>
      </c>
      <c r="HA34">
        <v>0</v>
      </c>
      <c r="HB34">
        <v>0</v>
      </c>
      <c r="HC34">
        <v>7.0980834676603803E-7</v>
      </c>
      <c r="HD34">
        <v>7.0980834676603803E-7</v>
      </c>
      <c r="HE34">
        <v>1.18511316316016E-8</v>
      </c>
      <c r="HF34">
        <v>7.0980834676603803E-7</v>
      </c>
      <c r="HG34">
        <v>3.5382140683992702E-7</v>
      </c>
      <c r="HH34">
        <v>3.5382140683992702E-7</v>
      </c>
      <c r="HI34">
        <v>2.09338992473995E-7</v>
      </c>
      <c r="HJ34">
        <v>8.74500887822353E-2</v>
      </c>
      <c r="HK34">
        <v>0</v>
      </c>
      <c r="HL34">
        <v>-1.05309655870136E-7</v>
      </c>
      <c r="HM34">
        <v>7.7950151884087507E-9</v>
      </c>
      <c r="HN34">
        <v>1.13104671058545E-7</v>
      </c>
      <c r="HO34">
        <v>-1.45132832275345E-6</v>
      </c>
      <c r="HP34">
        <v>2.1431013265367001E-8</v>
      </c>
      <c r="HQ34">
        <v>1.47275933601882E-6</v>
      </c>
      <c r="HR34">
        <v>2.25</v>
      </c>
      <c r="HS34">
        <v>1.7453292519943299E-2</v>
      </c>
      <c r="HT34">
        <v>7.4999999999999997E-2</v>
      </c>
      <c r="HU34">
        <v>0</v>
      </c>
      <c r="HV34" s="1">
        <v>1.952</v>
      </c>
      <c r="HW34" s="1">
        <v>0</v>
      </c>
      <c r="HX34" s="1">
        <v>0</v>
      </c>
      <c r="HY34">
        <v>0</v>
      </c>
      <c r="HZ34" s="1">
        <v>3.1407099999999999</v>
      </c>
      <c r="IA34" s="1">
        <v>0</v>
      </c>
      <c r="IB34">
        <v>0</v>
      </c>
      <c r="IC34" s="1">
        <v>0</v>
      </c>
      <c r="ID34" s="1">
        <v>0</v>
      </c>
      <c r="IE34">
        <v>0.34288053366458099</v>
      </c>
      <c r="IF34">
        <v>0</v>
      </c>
      <c r="IG34">
        <v>0</v>
      </c>
      <c r="IH34">
        <v>0</v>
      </c>
      <c r="II34">
        <v>0</v>
      </c>
      <c r="IJ34">
        <v>7.0980834676603803E-7</v>
      </c>
      <c r="IK34">
        <v>7.0980834676603803E-7</v>
      </c>
      <c r="IL34">
        <v>1.18511316316016E-8</v>
      </c>
      <c r="IM34">
        <v>7.0980834676603803E-7</v>
      </c>
      <c r="IN34">
        <v>3.5382140683992702E-7</v>
      </c>
      <c r="IO34">
        <v>3.5382140683992702E-7</v>
      </c>
      <c r="IP34">
        <v>2.09338992473995E-7</v>
      </c>
      <c r="IQ34">
        <v>8.74500887822353E-2</v>
      </c>
      <c r="IR34">
        <v>0</v>
      </c>
      <c r="IS34">
        <v>8006</v>
      </c>
      <c r="IT34">
        <v>6049</v>
      </c>
      <c r="IU34">
        <v>160</v>
      </c>
      <c r="IV34">
        <v>157</v>
      </c>
      <c r="IW34">
        <v>3</v>
      </c>
      <c r="IX34">
        <v>142</v>
      </c>
      <c r="IY34">
        <v>15</v>
      </c>
      <c r="IZ34">
        <v>0</v>
      </c>
      <c r="JA34">
        <v>406</v>
      </c>
      <c r="JB34">
        <v>4920</v>
      </c>
      <c r="JC34">
        <v>3368</v>
      </c>
      <c r="JD34">
        <v>224</v>
      </c>
      <c r="JE34">
        <v>224</v>
      </c>
      <c r="JF34">
        <v>3086</v>
      </c>
      <c r="JG34">
        <v>348</v>
      </c>
      <c r="JH34">
        <v>3</v>
      </c>
      <c r="JI34">
        <v>3</v>
      </c>
      <c r="JJ34">
        <v>2735</v>
      </c>
      <c r="JK34">
        <v>5.0000885589540099E-2</v>
      </c>
      <c r="JL34">
        <v>0.222811182590994</v>
      </c>
      <c r="JM34">
        <v>3.1135732457125E-2</v>
      </c>
      <c r="JN34">
        <v>5.0000885589540099E-2</v>
      </c>
      <c r="JO34">
        <v>0.222811182590994</v>
      </c>
      <c r="JP34">
        <v>0.22199919982900601</v>
      </c>
      <c r="JQ34">
        <v>0</v>
      </c>
      <c r="JR34">
        <v>0</v>
      </c>
      <c r="JS34">
        <v>0</v>
      </c>
      <c r="JT34">
        <v>0</v>
      </c>
      <c r="JU34">
        <v>0</v>
      </c>
      <c r="JV34">
        <v>0</v>
      </c>
      <c r="JW34">
        <v>0.77897718243428804</v>
      </c>
      <c r="JX34">
        <v>0.80138867818527204</v>
      </c>
      <c r="JY34">
        <v>0.99103341074391404</v>
      </c>
      <c r="JZ34">
        <v>0.99101635900956497</v>
      </c>
      <c r="KA34">
        <v>-1.7132995396599601E-6</v>
      </c>
      <c r="KB34">
        <v>5.0862688766602302E-8</v>
      </c>
      <c r="KC34">
        <v>1.76416222842657E-6</v>
      </c>
      <c r="KD34">
        <v>-3.2576177966243498E-6</v>
      </c>
      <c r="KE34">
        <v>2.9376629053913801E-7</v>
      </c>
      <c r="KF34">
        <v>3.55138408716349E-6</v>
      </c>
      <c r="KG34">
        <v>2.25</v>
      </c>
      <c r="KH34">
        <v>2385459.5220192</v>
      </c>
      <c r="KI34">
        <v>4767773.86447962</v>
      </c>
      <c r="KJ34" s="1">
        <v>6.1086523819801501E-2</v>
      </c>
      <c r="KK34">
        <v>0.1125</v>
      </c>
      <c r="KL34">
        <v>0</v>
      </c>
      <c r="KM34" t="s">
        <v>770</v>
      </c>
      <c r="KO34" t="s">
        <v>771</v>
      </c>
      <c r="KP34" t="s">
        <v>430</v>
      </c>
      <c r="KQ34" t="s">
        <v>320</v>
      </c>
      <c r="KR34">
        <v>10</v>
      </c>
      <c r="KS34">
        <v>0</v>
      </c>
      <c r="KT34">
        <v>0</v>
      </c>
      <c r="KU34">
        <v>0</v>
      </c>
      <c r="KV34">
        <v>1</v>
      </c>
      <c r="KX34">
        <v>1</v>
      </c>
      <c r="KY34">
        <v>1</v>
      </c>
      <c r="LF34" t="s">
        <v>321</v>
      </c>
      <c r="LK34">
        <v>1</v>
      </c>
      <c r="LL34" t="s">
        <v>318</v>
      </c>
      <c r="LM34" t="s">
        <v>318</v>
      </c>
      <c r="LN34">
        <v>0</v>
      </c>
      <c r="LO34">
        <v>1</v>
      </c>
    </row>
    <row r="35" spans="1:327" ht="17" customHeight="1" x14ac:dyDescent="0.2">
      <c r="A35" t="s">
        <v>353</v>
      </c>
      <c r="B35">
        <v>13</v>
      </c>
      <c r="C35">
        <v>4</v>
      </c>
      <c r="D35" t="s">
        <v>430</v>
      </c>
      <c r="E35" t="s">
        <v>430</v>
      </c>
      <c r="F35" t="s">
        <v>668</v>
      </c>
      <c r="G35">
        <v>10</v>
      </c>
      <c r="H35">
        <v>13</v>
      </c>
      <c r="I35" s="6">
        <v>1797970.03178946</v>
      </c>
      <c r="J35">
        <v>0</v>
      </c>
      <c r="K35">
        <v>0</v>
      </c>
      <c r="L35" t="s">
        <v>320</v>
      </c>
      <c r="M35" t="s">
        <v>318</v>
      </c>
      <c r="N35" t="s">
        <v>430</v>
      </c>
      <c r="O35" t="s">
        <v>668</v>
      </c>
      <c r="P35" s="6">
        <f t="shared" si="0"/>
        <v>1413972.96821054</v>
      </c>
      <c r="Q35" s="6">
        <f t="shared" si="1"/>
        <v>3211943</v>
      </c>
      <c r="R35" s="6">
        <v>1797970.03178946</v>
      </c>
      <c r="S35" t="s">
        <v>632</v>
      </c>
      <c r="T35" s="51">
        <v>44437.70957608796</v>
      </c>
      <c r="U35" s="6">
        <v>3211943.6718092002</v>
      </c>
      <c r="V35">
        <v>1</v>
      </c>
      <c r="W35">
        <v>1</v>
      </c>
      <c r="X35" t="s">
        <v>329</v>
      </c>
      <c r="Y35" t="s">
        <v>329</v>
      </c>
      <c r="Z35">
        <v>829</v>
      </c>
      <c r="AA35">
        <v>343</v>
      </c>
      <c r="AB35">
        <v>1800</v>
      </c>
      <c r="AC35">
        <v>160</v>
      </c>
      <c r="AD35">
        <v>2.1440000000000001</v>
      </c>
      <c r="AE35">
        <v>0</v>
      </c>
      <c r="AF35">
        <v>17.6305861473083</v>
      </c>
      <c r="AG35">
        <v>0</v>
      </c>
      <c r="AH35" t="s">
        <v>772</v>
      </c>
      <c r="AI35" t="s">
        <v>636</v>
      </c>
      <c r="AJ35" t="s">
        <v>636</v>
      </c>
      <c r="AM35">
        <v>0</v>
      </c>
      <c r="AN35">
        <v>0</v>
      </c>
      <c r="AO35">
        <v>0</v>
      </c>
      <c r="AP35">
        <v>0</v>
      </c>
      <c r="AQ35">
        <v>1</v>
      </c>
      <c r="AR35">
        <v>1</v>
      </c>
      <c r="AV35">
        <v>1</v>
      </c>
      <c r="AW35">
        <v>13</v>
      </c>
      <c r="BE35" s="35">
        <v>123</v>
      </c>
      <c r="BF35" t="b">
        <v>1</v>
      </c>
      <c r="BG35">
        <v>0</v>
      </c>
      <c r="BI35" s="6">
        <v>3211943.6718092002</v>
      </c>
      <c r="BK35" s="6">
        <v>3211943.6718092002</v>
      </c>
      <c r="BL35">
        <v>0</v>
      </c>
      <c r="BM35" s="6">
        <v>0.31428483140250701</v>
      </c>
      <c r="BN35" s="6">
        <v>3459947.5717135598</v>
      </c>
      <c r="BO35" s="6">
        <v>248003.27091053399</v>
      </c>
      <c r="BP35">
        <v>0.31470899228833299</v>
      </c>
      <c r="BQ35">
        <v>0</v>
      </c>
      <c r="BR35">
        <v>0</v>
      </c>
      <c r="BS35">
        <v>5</v>
      </c>
      <c r="BT35">
        <v>19</v>
      </c>
      <c r="BU35">
        <v>118</v>
      </c>
      <c r="BV35">
        <v>362</v>
      </c>
      <c r="BW35" s="41">
        <v>0</v>
      </c>
      <c r="BX35">
        <v>30</v>
      </c>
      <c r="BY35" s="41">
        <v>0</v>
      </c>
      <c r="BZ35">
        <v>4890</v>
      </c>
      <c r="CA35" s="41">
        <v>0</v>
      </c>
      <c r="CB35">
        <v>0</v>
      </c>
      <c r="CC35" s="41">
        <v>0</v>
      </c>
      <c r="CD35">
        <v>3086</v>
      </c>
      <c r="CE35">
        <v>0</v>
      </c>
      <c r="CF35">
        <v>8160</v>
      </c>
      <c r="CG35">
        <v>0</v>
      </c>
      <c r="CH35">
        <v>31840</v>
      </c>
      <c r="CI35" s="41">
        <v>0</v>
      </c>
      <c r="CJ35">
        <v>4799</v>
      </c>
      <c r="CK35" s="41">
        <v>0</v>
      </c>
      <c r="CL35">
        <v>782259</v>
      </c>
      <c r="CM35" s="41">
        <v>0</v>
      </c>
      <c r="CN35">
        <v>0</v>
      </c>
      <c r="CO35" s="41">
        <v>0</v>
      </c>
      <c r="CP35">
        <v>493745</v>
      </c>
      <c r="CQ35">
        <v>123</v>
      </c>
      <c r="CR35" s="52">
        <v>0</v>
      </c>
      <c r="CS35" s="52">
        <v>0</v>
      </c>
      <c r="CT35">
        <v>0</v>
      </c>
      <c r="CU35" s="52">
        <v>0</v>
      </c>
      <c r="CV35" s="52">
        <v>0</v>
      </c>
      <c r="CW35">
        <v>123</v>
      </c>
      <c r="CX35">
        <v>0</v>
      </c>
      <c r="CY35" t="s">
        <v>773</v>
      </c>
      <c r="DA35" s="6">
        <v>1597727.6924439634</v>
      </c>
      <c r="DB35" s="6">
        <v>1614215.9793652399</v>
      </c>
      <c r="DC35">
        <v>0</v>
      </c>
      <c r="DD35">
        <v>0</v>
      </c>
      <c r="DE35" s="6">
        <v>0.165975665018045</v>
      </c>
      <c r="DF35" s="6">
        <v>0.14830916638446201</v>
      </c>
      <c r="DG35" s="48">
        <v>0.157651190913983</v>
      </c>
      <c r="DH35" s="48">
        <v>0.12599971373506599</v>
      </c>
      <c r="DI35" s="48">
        <v>0.28365090464905002</v>
      </c>
      <c r="DJ35" s="48">
        <v>8.3244741040619206E-3</v>
      </c>
      <c r="DK35" s="48">
        <v>2.23094526493956E-2</v>
      </c>
      <c r="DL35" s="48">
        <v>3.0633926753457601E-2</v>
      </c>
      <c r="DM35" s="6">
        <v>1729990.2910870099</v>
      </c>
      <c r="DN35" s="6">
        <v>1729957.2806265501</v>
      </c>
      <c r="DO35" s="6">
        <v>132262.43161024401</v>
      </c>
      <c r="DP35" s="6">
        <v>115740.83930028899</v>
      </c>
      <c r="DQ35" s="48">
        <v>32794.430708651103</v>
      </c>
      <c r="DR35" s="48">
        <v>28250.176229914799</v>
      </c>
      <c r="DS35" s="48">
        <v>61044.606938566001</v>
      </c>
      <c r="DT35" s="48">
        <v>87668.000901593696</v>
      </c>
      <c r="DU35" s="48">
        <v>87490.663070374896</v>
      </c>
      <c r="DV35" s="48">
        <v>175158.663971968</v>
      </c>
      <c r="DW35">
        <v>0</v>
      </c>
      <c r="DX35">
        <v>0</v>
      </c>
      <c r="DY35">
        <v>0</v>
      </c>
      <c r="DZ35">
        <v>11800</v>
      </c>
      <c r="EA35">
        <v>0</v>
      </c>
      <c r="EB35">
        <v>11800</v>
      </c>
      <c r="EC35">
        <v>1.05713749004094E-3</v>
      </c>
      <c r="ED35">
        <v>0.313651854798292</v>
      </c>
      <c r="EE35">
        <v>0.31470899228833299</v>
      </c>
      <c r="EF35">
        <v>1.05713749004094E-3</v>
      </c>
      <c r="EG35">
        <v>0.313651854798292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1.62028578665839</v>
      </c>
      <c r="EV35">
        <v>0.15501595194453799</v>
      </c>
      <c r="EW35">
        <v>0</v>
      </c>
      <c r="EX35">
        <v>0</v>
      </c>
      <c r="EY35">
        <v>0</v>
      </c>
      <c r="EZ35">
        <v>1.952</v>
      </c>
      <c r="FA35">
        <v>0</v>
      </c>
      <c r="FB35">
        <v>0</v>
      </c>
      <c r="FC35">
        <v>0</v>
      </c>
      <c r="FD35">
        <v>3.1028500000000001</v>
      </c>
      <c r="FE35">
        <v>0</v>
      </c>
      <c r="FF35">
        <v>0</v>
      </c>
      <c r="FG35" s="1">
        <v>0</v>
      </c>
      <c r="FH35" s="1">
        <v>0</v>
      </c>
      <c r="FI35">
        <v>0.34119266353708</v>
      </c>
      <c r="FJ35">
        <v>0</v>
      </c>
      <c r="FK35">
        <v>0</v>
      </c>
      <c r="FL35">
        <v>0</v>
      </c>
      <c r="FM35">
        <v>0</v>
      </c>
      <c r="FN35" s="1">
        <v>1.3853959313081501E-8</v>
      </c>
      <c r="FO35" s="1">
        <v>1.3853959313081501E-8</v>
      </c>
      <c r="FP35" s="1">
        <v>2.9289282110767002E-10</v>
      </c>
      <c r="FQ35" s="1">
        <v>1.3853959313081501E-8</v>
      </c>
      <c r="FR35" s="1">
        <v>5.3859749715723299E-9</v>
      </c>
      <c r="FS35" s="1">
        <v>2.66975153095927E-9</v>
      </c>
      <c r="FT35" s="1">
        <v>5.3859749715723299E-9</v>
      </c>
      <c r="FU35">
        <v>2.5371401246587698E-6</v>
      </c>
      <c r="FV35">
        <v>0</v>
      </c>
      <c r="FW35" s="1">
        <v>-8.6537971251854796E-8</v>
      </c>
      <c r="FX35" s="1">
        <v>6.6780587866218103E-9</v>
      </c>
      <c r="FY35" s="1">
        <v>9.3216030038476599E-8</v>
      </c>
      <c r="FZ35" s="1">
        <v>-1.8711957881255899E-6</v>
      </c>
      <c r="GA35" s="1">
        <v>1.03130350648239E-8</v>
      </c>
      <c r="GB35" s="1">
        <v>1.8815088231904101E-6</v>
      </c>
      <c r="GC35">
        <v>2.25</v>
      </c>
      <c r="GD35">
        <v>6.1086523819801501E-2</v>
      </c>
      <c r="GE35">
        <v>0.112499999999999</v>
      </c>
      <c r="GF35">
        <v>1.62028578665839</v>
      </c>
      <c r="GG35">
        <v>0.15501595194453799</v>
      </c>
      <c r="GH35">
        <v>4.9152029893306803E-5</v>
      </c>
      <c r="GI35">
        <v>0</v>
      </c>
      <c r="GJ35">
        <v>0.21783490504413999</v>
      </c>
      <c r="GK35">
        <v>0.10353913418228899</v>
      </c>
      <c r="GL35">
        <v>4.9152029893306803E-5</v>
      </c>
      <c r="GM35">
        <v>0</v>
      </c>
      <c r="GN35">
        <v>0</v>
      </c>
      <c r="GO35">
        <v>3.1815140989315198</v>
      </c>
      <c r="GP35" s="1">
        <v>0</v>
      </c>
      <c r="GQ35" s="1">
        <v>0</v>
      </c>
      <c r="GR35">
        <v>0</v>
      </c>
      <c r="GS35" s="1">
        <v>3.1052264834475101</v>
      </c>
      <c r="GT35">
        <v>0</v>
      </c>
      <c r="GU35">
        <v>0</v>
      </c>
      <c r="GV35">
        <v>0</v>
      </c>
      <c r="GW35">
        <v>0</v>
      </c>
      <c r="GX35" s="1">
        <v>7.1881810187094303E-2</v>
      </c>
      <c r="GY35">
        <v>0</v>
      </c>
      <c r="GZ35">
        <v>0</v>
      </c>
      <c r="HA35">
        <v>0</v>
      </c>
      <c r="HB35">
        <v>0</v>
      </c>
      <c r="HC35">
        <v>9.4035982423079602E-7</v>
      </c>
      <c r="HD35">
        <v>9.4035982423079602E-7</v>
      </c>
      <c r="HE35">
        <v>3.5346204185770998E-8</v>
      </c>
      <c r="HF35">
        <v>9.4035982423079602E-7</v>
      </c>
      <c r="HG35">
        <v>2.3114886604780301E-7</v>
      </c>
      <c r="HH35">
        <v>2.3114886604780301E-7</v>
      </c>
      <c r="HI35">
        <v>1.7300681287579701E-7</v>
      </c>
      <c r="HJ35">
        <v>0.12044279401372</v>
      </c>
      <c r="HK35">
        <v>0</v>
      </c>
      <c r="HL35">
        <v>-2.4320991938024499E-7</v>
      </c>
      <c r="HM35">
        <v>1.22522916352568E-8</v>
      </c>
      <c r="HN35">
        <v>2.5546221101550199E-7</v>
      </c>
      <c r="HO35">
        <v>-1.42237149890561E-6</v>
      </c>
      <c r="HP35">
        <v>4.4815556962814999E-8</v>
      </c>
      <c r="HQ35">
        <v>1.4671870558684299E-6</v>
      </c>
      <c r="HR35">
        <v>2.25</v>
      </c>
      <c r="HS35">
        <v>1.7453292519943299E-2</v>
      </c>
      <c r="HT35">
        <v>8.7499999999999994E-2</v>
      </c>
      <c r="HU35">
        <v>0</v>
      </c>
      <c r="HV35">
        <v>1.952</v>
      </c>
      <c r="HW35" s="1">
        <v>0</v>
      </c>
      <c r="HX35" s="1">
        <v>0</v>
      </c>
      <c r="HY35">
        <v>0</v>
      </c>
      <c r="HZ35">
        <v>3.1028500000000001</v>
      </c>
      <c r="IA35">
        <v>0</v>
      </c>
      <c r="IB35">
        <v>0</v>
      </c>
      <c r="IC35" s="1">
        <v>0</v>
      </c>
      <c r="ID35" s="1">
        <v>0</v>
      </c>
      <c r="IE35">
        <v>0.34119266353708</v>
      </c>
      <c r="IF35">
        <v>0</v>
      </c>
      <c r="IG35">
        <v>0</v>
      </c>
      <c r="IH35">
        <v>0</v>
      </c>
      <c r="II35">
        <v>0</v>
      </c>
      <c r="IJ35">
        <v>9.4035982423079602E-7</v>
      </c>
      <c r="IK35">
        <v>9.4035982423079602E-7</v>
      </c>
      <c r="IL35">
        <v>3.5346204185770998E-8</v>
      </c>
      <c r="IM35">
        <v>9.4035982423079602E-7</v>
      </c>
      <c r="IN35">
        <v>2.3114886604780301E-7</v>
      </c>
      <c r="IO35">
        <v>2.3114886604780301E-7</v>
      </c>
      <c r="IP35">
        <v>1.7300681287579701E-7</v>
      </c>
      <c r="IQ35">
        <v>0.12044279401372</v>
      </c>
      <c r="IR35">
        <v>0</v>
      </c>
      <c r="IS35">
        <v>8006</v>
      </c>
      <c r="IT35">
        <v>6049</v>
      </c>
      <c r="IU35">
        <v>160</v>
      </c>
      <c r="IV35">
        <v>157</v>
      </c>
      <c r="IW35">
        <v>3</v>
      </c>
      <c r="IX35">
        <v>142</v>
      </c>
      <c r="IY35">
        <v>15</v>
      </c>
      <c r="IZ35">
        <v>0</v>
      </c>
      <c r="JA35">
        <v>406</v>
      </c>
      <c r="JB35">
        <v>4920</v>
      </c>
      <c r="JC35">
        <v>3368</v>
      </c>
      <c r="JD35">
        <v>224</v>
      </c>
      <c r="JE35">
        <v>224</v>
      </c>
      <c r="JF35">
        <v>3086</v>
      </c>
      <c r="JG35">
        <v>348</v>
      </c>
      <c r="JH35">
        <v>3</v>
      </c>
      <c r="JI35">
        <v>3</v>
      </c>
      <c r="JJ35">
        <v>2735</v>
      </c>
      <c r="JK35">
        <v>5.8809492473418601E-2</v>
      </c>
      <c r="JL35" s="1">
        <v>0.234426232990326</v>
      </c>
      <c r="JM35">
        <v>2.95934475300168E-2</v>
      </c>
      <c r="JN35">
        <v>5.8809492473418601E-2</v>
      </c>
      <c r="JO35" s="1">
        <v>0.23431153837167401</v>
      </c>
      <c r="JP35" s="1">
        <v>0.234426232990326</v>
      </c>
      <c r="JQ35">
        <v>0</v>
      </c>
      <c r="JR35">
        <v>0</v>
      </c>
      <c r="JS35">
        <v>0</v>
      </c>
      <c r="JT35">
        <v>0</v>
      </c>
      <c r="JU35">
        <v>0</v>
      </c>
      <c r="JV35">
        <v>0</v>
      </c>
      <c r="JW35">
        <v>0.768154759651548</v>
      </c>
      <c r="JX35">
        <v>0.79293854339786196</v>
      </c>
      <c r="JY35">
        <v>1.0440974628731601</v>
      </c>
      <c r="JZ35">
        <v>1.0441150172681899</v>
      </c>
      <c r="KA35">
        <v>-3.2974789063209899E-7</v>
      </c>
      <c r="KB35">
        <v>1.89303504218786E-8</v>
      </c>
      <c r="KC35">
        <v>3.4867824105397802E-7</v>
      </c>
      <c r="KD35">
        <v>-3.2935672870312002E-6</v>
      </c>
      <c r="KE35">
        <v>5.5128592027639002E-8</v>
      </c>
      <c r="KF35">
        <v>3.3486958790588402E-6</v>
      </c>
      <c r="KG35">
        <v>2.25</v>
      </c>
      <c r="KH35">
        <v>1613883.86712632</v>
      </c>
      <c r="KI35">
        <v>3211611.5595702901</v>
      </c>
      <c r="KJ35">
        <v>6.1086523819801501E-2</v>
      </c>
      <c r="KK35">
        <v>0.112499999999999</v>
      </c>
      <c r="KL35">
        <v>0</v>
      </c>
      <c r="KM35" t="s">
        <v>774</v>
      </c>
      <c r="KO35" t="s">
        <v>775</v>
      </c>
      <c r="KP35" t="s">
        <v>430</v>
      </c>
      <c r="KQ35" t="s">
        <v>320</v>
      </c>
      <c r="KR35">
        <v>10</v>
      </c>
      <c r="KS35">
        <v>0</v>
      </c>
      <c r="KT35">
        <v>0</v>
      </c>
      <c r="KU35">
        <v>0</v>
      </c>
      <c r="KV35">
        <v>1</v>
      </c>
      <c r="KX35">
        <v>1</v>
      </c>
      <c r="KY35">
        <v>1</v>
      </c>
      <c r="LF35" t="s">
        <v>321</v>
      </c>
      <c r="LK35">
        <v>1</v>
      </c>
      <c r="LL35" t="s">
        <v>318</v>
      </c>
      <c r="LM35" t="s">
        <v>318</v>
      </c>
      <c r="LN35">
        <v>0</v>
      </c>
      <c r="LO35">
        <v>1</v>
      </c>
    </row>
    <row r="36" spans="1:327" x14ac:dyDescent="0.2">
      <c r="A36" t="s">
        <v>353</v>
      </c>
      <c r="B36">
        <v>21</v>
      </c>
      <c r="C36">
        <v>4</v>
      </c>
      <c r="D36" t="s">
        <v>430</v>
      </c>
      <c r="E36" t="s">
        <v>430</v>
      </c>
      <c r="F36" t="s">
        <v>668</v>
      </c>
      <c r="G36">
        <v>10</v>
      </c>
      <c r="H36">
        <v>12</v>
      </c>
      <c r="I36" s="6">
        <v>2513181.5526018599</v>
      </c>
      <c r="J36">
        <v>0</v>
      </c>
      <c r="K36">
        <v>0</v>
      </c>
      <c r="L36" t="s">
        <v>320</v>
      </c>
      <c r="M36" t="s">
        <v>318</v>
      </c>
      <c r="N36" t="s">
        <v>430</v>
      </c>
      <c r="O36" t="s">
        <v>668</v>
      </c>
      <c r="P36" s="6">
        <f t="shared" si="0"/>
        <v>2267337.4473981401</v>
      </c>
      <c r="Q36" s="6">
        <f t="shared" si="1"/>
        <v>4780519</v>
      </c>
      <c r="R36" s="6">
        <v>2513181.5526018599</v>
      </c>
      <c r="S36" t="s">
        <v>632</v>
      </c>
      <c r="T36" s="51">
        <v>44441.117946712962</v>
      </c>
      <c r="U36" s="6">
        <v>4780519.7056187401</v>
      </c>
      <c r="V36">
        <v>1</v>
      </c>
      <c r="W36">
        <v>1</v>
      </c>
      <c r="X36" t="s">
        <v>329</v>
      </c>
      <c r="Y36" t="s">
        <v>329</v>
      </c>
      <c r="Z36">
        <v>774</v>
      </c>
      <c r="AA36">
        <v>372</v>
      </c>
      <c r="AB36">
        <v>1800</v>
      </c>
      <c r="AC36">
        <v>160</v>
      </c>
      <c r="AD36">
        <v>2.3250000000000002</v>
      </c>
      <c r="AE36">
        <v>0</v>
      </c>
      <c r="AF36">
        <v>46.531978607177699</v>
      </c>
      <c r="AG36">
        <v>0</v>
      </c>
      <c r="AH36" t="s">
        <v>776</v>
      </c>
      <c r="AI36" t="s">
        <v>636</v>
      </c>
      <c r="AJ36" t="s">
        <v>636</v>
      </c>
      <c r="AM36">
        <v>0</v>
      </c>
      <c r="AN36">
        <v>0</v>
      </c>
      <c r="AO36">
        <v>0</v>
      </c>
      <c r="AP36">
        <v>0</v>
      </c>
      <c r="AQ36">
        <v>1</v>
      </c>
      <c r="AR36">
        <v>1</v>
      </c>
      <c r="AV36">
        <v>1</v>
      </c>
      <c r="AW36">
        <v>12</v>
      </c>
      <c r="BE36" s="35">
        <v>170</v>
      </c>
      <c r="BF36" t="b">
        <v>1</v>
      </c>
      <c r="BG36">
        <v>0</v>
      </c>
      <c r="BI36" s="6">
        <v>4780519.7056187401</v>
      </c>
      <c r="BK36" s="6">
        <v>4780519.7056187401</v>
      </c>
      <c r="BL36">
        <v>0</v>
      </c>
      <c r="BM36" s="6">
        <v>0.32446532360629299</v>
      </c>
      <c r="BN36" s="6">
        <v>5105717.1341395304</v>
      </c>
      <c r="BO36" s="6">
        <v>325127.52829665103</v>
      </c>
      <c r="BP36">
        <v>69.575758812461302</v>
      </c>
      <c r="BQ36">
        <v>0</v>
      </c>
      <c r="BR36">
        <v>0</v>
      </c>
      <c r="BS36">
        <v>5</v>
      </c>
      <c r="BT36">
        <v>19</v>
      </c>
      <c r="BU36">
        <v>165</v>
      </c>
      <c r="BV36">
        <v>362</v>
      </c>
      <c r="BW36" s="41">
        <v>0</v>
      </c>
      <c r="BX36">
        <v>29</v>
      </c>
      <c r="BY36" s="41">
        <v>0</v>
      </c>
      <c r="BZ36">
        <v>4891</v>
      </c>
      <c r="CA36" s="41">
        <v>0</v>
      </c>
      <c r="CB36">
        <v>0</v>
      </c>
      <c r="CC36" s="41">
        <v>0</v>
      </c>
      <c r="CD36">
        <v>3086</v>
      </c>
      <c r="CE36">
        <v>0</v>
      </c>
      <c r="CF36">
        <v>13920</v>
      </c>
      <c r="CG36">
        <v>0</v>
      </c>
      <c r="CH36">
        <v>25920</v>
      </c>
      <c r="CI36" s="41">
        <v>0</v>
      </c>
      <c r="CJ36">
        <v>4639</v>
      </c>
      <c r="CK36" s="41">
        <v>0</v>
      </c>
      <c r="CL36">
        <v>782419</v>
      </c>
      <c r="CM36" s="41">
        <v>0</v>
      </c>
      <c r="CN36">
        <v>0</v>
      </c>
      <c r="CO36" s="41">
        <v>0</v>
      </c>
      <c r="CP36">
        <v>493745</v>
      </c>
      <c r="CQ36">
        <v>170</v>
      </c>
      <c r="CR36" s="52">
        <v>0</v>
      </c>
      <c r="CS36" s="52">
        <v>0</v>
      </c>
      <c r="CT36">
        <v>0</v>
      </c>
      <c r="CU36" s="52">
        <v>0</v>
      </c>
      <c r="CV36" s="52">
        <v>0</v>
      </c>
      <c r="CW36">
        <v>170</v>
      </c>
      <c r="CX36">
        <v>0</v>
      </c>
      <c r="CY36" t="s">
        <v>777</v>
      </c>
      <c r="DA36" s="6">
        <v>2388410.2865175982</v>
      </c>
      <c r="DB36" s="6">
        <v>2392109.4191011349</v>
      </c>
      <c r="DC36">
        <v>0</v>
      </c>
      <c r="DD36">
        <v>0</v>
      </c>
      <c r="DE36" s="6">
        <v>0.166836449224087</v>
      </c>
      <c r="DF36" s="6">
        <v>0.15762887438220499</v>
      </c>
      <c r="DG36" s="48">
        <v>0.147343468149604</v>
      </c>
      <c r="DH36" s="48">
        <v>0.12948277269206099</v>
      </c>
      <c r="DI36" s="48">
        <v>0.27682624084166502</v>
      </c>
      <c r="DJ36" s="48">
        <v>1.94929810744832E-2</v>
      </c>
      <c r="DK36" s="48">
        <v>2.8146101690144101E-2</v>
      </c>
      <c r="DL36" s="48">
        <v>4.7639082764627402E-2</v>
      </c>
      <c r="DM36" s="6">
        <v>2552877.6631889902</v>
      </c>
      <c r="DN36" s="6">
        <v>2552839.4709505299</v>
      </c>
      <c r="DO36" s="6">
        <v>164434.08272817801</v>
      </c>
      <c r="DP36" s="6">
        <v>160693.44556847299</v>
      </c>
      <c r="DQ36" s="48">
        <v>33386.190421844003</v>
      </c>
      <c r="DR36" s="48">
        <v>29822.891093358299</v>
      </c>
      <c r="DS36" s="48">
        <v>63209.081515202401</v>
      </c>
      <c r="DT36" s="48">
        <v>131047.892306334</v>
      </c>
      <c r="DU36" s="48">
        <v>130870.554475115</v>
      </c>
      <c r="DV36" s="48">
        <v>261918.44678144899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33.127106764615299</v>
      </c>
      <c r="ED36">
        <v>36.448652047845897</v>
      </c>
      <c r="EE36">
        <v>69.575758812461302</v>
      </c>
      <c r="EF36">
        <v>33.127106764615299</v>
      </c>
      <c r="EG36">
        <v>36.448652047845897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 s="1">
        <v>1.89762037320015</v>
      </c>
      <c r="EV36" s="1">
        <v>0.14451386395587501</v>
      </c>
      <c r="EW36" s="1">
        <v>0</v>
      </c>
      <c r="EX36" s="1">
        <v>0</v>
      </c>
      <c r="EY36">
        <v>0</v>
      </c>
      <c r="EZ36" s="1">
        <v>2.06851657485702</v>
      </c>
      <c r="FA36" s="1">
        <v>0</v>
      </c>
      <c r="FB36" s="1">
        <v>0</v>
      </c>
      <c r="FC36">
        <v>0</v>
      </c>
      <c r="FD36" s="1">
        <v>3.1494799999999898</v>
      </c>
      <c r="FE36" s="1">
        <v>0</v>
      </c>
      <c r="FF36" s="1">
        <v>0</v>
      </c>
      <c r="FG36">
        <v>0</v>
      </c>
      <c r="FH36">
        <v>0</v>
      </c>
      <c r="FI36">
        <v>0.34475068954850902</v>
      </c>
      <c r="FJ36">
        <v>0</v>
      </c>
      <c r="FK36">
        <v>0</v>
      </c>
      <c r="FL36">
        <v>0</v>
      </c>
      <c r="FM36">
        <v>0</v>
      </c>
      <c r="FN36">
        <v>1.2228828755178601E-7</v>
      </c>
      <c r="FO36">
        <v>1.2228828755178601E-7</v>
      </c>
      <c r="FP36">
        <v>1.2768062163104299E-9</v>
      </c>
      <c r="FQ36">
        <v>1.2228828755178601E-7</v>
      </c>
      <c r="FR36">
        <v>1.9154210217919801E-8</v>
      </c>
      <c r="FS36">
        <v>1.5673032649488E-8</v>
      </c>
      <c r="FT36">
        <v>1.9154210217919801E-8</v>
      </c>
      <c r="FU36" s="1">
        <v>7.9497439152846405E-2</v>
      </c>
      <c r="FV36">
        <v>0</v>
      </c>
      <c r="FW36" s="1">
        <v>-2.1886696489754001E-7</v>
      </c>
      <c r="FX36">
        <v>7.5248718315462599E-9</v>
      </c>
      <c r="FY36">
        <v>2.2639183672908601E-7</v>
      </c>
      <c r="FZ36" s="1">
        <v>-1.7228720267127799E-6</v>
      </c>
      <c r="GA36">
        <v>2.2628331798613098E-8</v>
      </c>
      <c r="GB36">
        <v>1.7455003585113901E-6</v>
      </c>
      <c r="GC36" s="1">
        <v>2.25</v>
      </c>
      <c r="GD36">
        <v>6.1086523819801501E-2</v>
      </c>
      <c r="GE36">
        <v>0.118749999999999</v>
      </c>
      <c r="GF36" s="1">
        <v>1.89762037320015</v>
      </c>
      <c r="GG36" s="1">
        <v>0.14451386395587501</v>
      </c>
      <c r="GH36" s="1">
        <v>4.9364551070629698E-5</v>
      </c>
      <c r="GI36" s="1">
        <v>0</v>
      </c>
      <c r="GJ36">
        <v>0.26058414842890598</v>
      </c>
      <c r="GK36">
        <v>7.3643127045254803E-2</v>
      </c>
      <c r="GL36" s="1">
        <v>4.9364551070629698E-5</v>
      </c>
      <c r="GM36" s="1">
        <v>0</v>
      </c>
      <c r="GN36">
        <v>0</v>
      </c>
      <c r="GO36">
        <v>3.3836543671789601</v>
      </c>
      <c r="GP36" s="1">
        <v>0</v>
      </c>
      <c r="GQ36" s="1">
        <v>0</v>
      </c>
      <c r="GR36">
        <v>0</v>
      </c>
      <c r="GS36">
        <v>1.85026706342858</v>
      </c>
      <c r="GT36" s="1">
        <v>0</v>
      </c>
      <c r="GU36" s="1">
        <v>0</v>
      </c>
      <c r="GV36">
        <v>0</v>
      </c>
      <c r="GW36">
        <v>0</v>
      </c>
      <c r="GX36">
        <v>2.16493207090682E-2</v>
      </c>
      <c r="GY36">
        <v>0</v>
      </c>
      <c r="GZ36">
        <v>0</v>
      </c>
      <c r="HA36">
        <v>0</v>
      </c>
      <c r="HB36">
        <v>0</v>
      </c>
      <c r="HC36">
        <v>9.2898394710161295E-7</v>
      </c>
      <c r="HD36">
        <v>9.2898394710161295E-7</v>
      </c>
      <c r="HE36">
        <v>5.67489237823792E-8</v>
      </c>
      <c r="HF36">
        <v>9.2898394710161295E-7</v>
      </c>
      <c r="HG36">
        <v>1.95754467746667E-7</v>
      </c>
      <c r="HH36">
        <v>1.95754467746667E-7</v>
      </c>
      <c r="HI36">
        <v>1.7109283234617499E-7</v>
      </c>
      <c r="HJ36" s="1">
        <v>8.7471404068736699E-2</v>
      </c>
      <c r="HK36">
        <v>0</v>
      </c>
      <c r="HL36">
        <v>-3.1400989197338302E-7</v>
      </c>
      <c r="HM36">
        <v>1.1872339663316099E-8</v>
      </c>
      <c r="HN36">
        <v>3.2588223163669899E-7</v>
      </c>
      <c r="HO36">
        <v>-1.45301004658873E-6</v>
      </c>
      <c r="HP36">
        <v>5.0394720456977298E-8</v>
      </c>
      <c r="HQ36">
        <v>1.50340476704571E-6</v>
      </c>
      <c r="HR36">
        <v>2.25</v>
      </c>
      <c r="HS36">
        <v>1.7453292519943299E-2</v>
      </c>
      <c r="HT36">
        <v>7.4999999999999997E-2</v>
      </c>
      <c r="HU36">
        <v>0</v>
      </c>
      <c r="HV36" s="1">
        <v>2.06851657485702</v>
      </c>
      <c r="HW36" s="1">
        <v>0</v>
      </c>
      <c r="HX36" s="1">
        <v>0</v>
      </c>
      <c r="HY36">
        <v>0</v>
      </c>
      <c r="HZ36" s="1">
        <v>3.1494799999999898</v>
      </c>
      <c r="IA36" s="1">
        <v>0</v>
      </c>
      <c r="IB36" s="1">
        <v>0</v>
      </c>
      <c r="IC36">
        <v>0</v>
      </c>
      <c r="ID36">
        <v>0</v>
      </c>
      <c r="IE36">
        <v>0.34475068954850902</v>
      </c>
      <c r="IF36">
        <v>0</v>
      </c>
      <c r="IG36">
        <v>0</v>
      </c>
      <c r="IH36">
        <v>0</v>
      </c>
      <c r="II36">
        <v>0</v>
      </c>
      <c r="IJ36">
        <v>9.2898394710161295E-7</v>
      </c>
      <c r="IK36">
        <v>9.2898394710161295E-7</v>
      </c>
      <c r="IL36">
        <v>5.67489237823792E-8</v>
      </c>
      <c r="IM36">
        <v>9.2898394710161295E-7</v>
      </c>
      <c r="IN36">
        <v>1.95754467746667E-7</v>
      </c>
      <c r="IO36">
        <v>1.95754467746667E-7</v>
      </c>
      <c r="IP36">
        <v>1.7109283234617499E-7</v>
      </c>
      <c r="IQ36" s="1">
        <v>8.7471404068736699E-2</v>
      </c>
      <c r="IR36">
        <v>0</v>
      </c>
      <c r="IS36">
        <v>8006</v>
      </c>
      <c r="IT36">
        <v>6049</v>
      </c>
      <c r="IU36">
        <v>160</v>
      </c>
      <c r="IV36">
        <v>157</v>
      </c>
      <c r="IW36">
        <v>3</v>
      </c>
      <c r="IX36">
        <v>142</v>
      </c>
      <c r="IY36">
        <v>15</v>
      </c>
      <c r="IZ36">
        <v>0</v>
      </c>
      <c r="JA36">
        <v>406</v>
      </c>
      <c r="JB36">
        <v>4920</v>
      </c>
      <c r="JC36">
        <v>3368</v>
      </c>
      <c r="JD36">
        <v>224</v>
      </c>
      <c r="JE36">
        <v>224</v>
      </c>
      <c r="JF36">
        <v>3086</v>
      </c>
      <c r="JG36">
        <v>348</v>
      </c>
      <c r="JH36">
        <v>3</v>
      </c>
      <c r="JI36">
        <v>3</v>
      </c>
      <c r="JJ36">
        <v>2735</v>
      </c>
      <c r="JK36">
        <v>5.29809022557046E-2</v>
      </c>
      <c r="JL36">
        <v>0.22654823584653</v>
      </c>
      <c r="JM36">
        <v>3.0878971337081298E-2</v>
      </c>
      <c r="JN36">
        <v>5.29809022557046E-2</v>
      </c>
      <c r="JO36">
        <v>0.22638986248669599</v>
      </c>
      <c r="JP36">
        <v>0.22654823584653</v>
      </c>
      <c r="JQ36">
        <v>0</v>
      </c>
      <c r="JR36">
        <v>0</v>
      </c>
      <c r="JS36">
        <v>0</v>
      </c>
      <c r="JT36">
        <v>0</v>
      </c>
      <c r="JU36">
        <v>0</v>
      </c>
      <c r="JV36">
        <v>0</v>
      </c>
      <c r="JW36">
        <v>0.82704286689647899</v>
      </c>
      <c r="JX36">
        <v>0.85023192575207096</v>
      </c>
      <c r="JY36">
        <v>1.0006484502219399</v>
      </c>
      <c r="JZ36">
        <v>1.0007702095937401</v>
      </c>
      <c r="KA36">
        <v>-5.32876856870923E-7</v>
      </c>
      <c r="KB36">
        <v>1.9397211494862399E-8</v>
      </c>
      <c r="KC36">
        <v>5.5227406836578498E-7</v>
      </c>
      <c r="KD36">
        <v>-3.1758820733015099E-6</v>
      </c>
      <c r="KE36">
        <v>7.30230522555904E-8</v>
      </c>
      <c r="KF36">
        <v>3.2489051255571001E-6</v>
      </c>
      <c r="KG36" s="1">
        <v>2.25</v>
      </c>
      <c r="KH36">
        <v>2391760.1062977398</v>
      </c>
      <c r="KI36">
        <v>4780170.3928153403</v>
      </c>
      <c r="KJ36">
        <v>6.1086523819801501E-2</v>
      </c>
      <c r="KK36">
        <v>0.118749999999999</v>
      </c>
      <c r="KL36">
        <v>0</v>
      </c>
      <c r="KM36" t="s">
        <v>778</v>
      </c>
      <c r="KO36" t="s">
        <v>779</v>
      </c>
      <c r="KP36" t="s">
        <v>430</v>
      </c>
      <c r="KQ36" t="s">
        <v>320</v>
      </c>
      <c r="KR36">
        <v>10</v>
      </c>
      <c r="KS36">
        <v>0</v>
      </c>
      <c r="KT36">
        <v>0</v>
      </c>
      <c r="KU36">
        <v>0</v>
      </c>
      <c r="KV36">
        <v>1</v>
      </c>
      <c r="KX36">
        <v>1</v>
      </c>
      <c r="KY36">
        <v>1</v>
      </c>
      <c r="LF36" t="s">
        <v>321</v>
      </c>
      <c r="LK36">
        <v>1</v>
      </c>
      <c r="LL36" t="s">
        <v>318</v>
      </c>
      <c r="LM36" t="s">
        <v>318</v>
      </c>
      <c r="LN36">
        <v>0</v>
      </c>
      <c r="LO36">
        <v>1</v>
      </c>
    </row>
    <row r="37" spans="1:327" x14ac:dyDescent="0.2">
      <c r="A37" t="s">
        <v>353</v>
      </c>
      <c r="B37">
        <v>26</v>
      </c>
      <c r="C37">
        <v>4</v>
      </c>
      <c r="D37" t="s">
        <v>430</v>
      </c>
      <c r="E37" t="s">
        <v>430</v>
      </c>
      <c r="F37" t="s">
        <v>668</v>
      </c>
      <c r="G37">
        <v>10</v>
      </c>
      <c r="H37">
        <v>9</v>
      </c>
      <c r="I37" s="6">
        <v>2936876.3420221601</v>
      </c>
      <c r="J37">
        <v>0</v>
      </c>
      <c r="K37">
        <v>0</v>
      </c>
      <c r="L37" t="s">
        <v>320</v>
      </c>
      <c r="M37" t="s">
        <v>318</v>
      </c>
      <c r="N37" t="s">
        <v>430</v>
      </c>
      <c r="O37" t="s">
        <v>668</v>
      </c>
      <c r="P37" s="6">
        <f t="shared" si="0"/>
        <v>1863331.6579778399</v>
      </c>
      <c r="Q37" s="6">
        <f t="shared" si="1"/>
        <v>4800208</v>
      </c>
      <c r="R37" s="6">
        <v>2936876.3420221601</v>
      </c>
      <c r="S37" t="s">
        <v>632</v>
      </c>
      <c r="T37" s="51">
        <v>44424.308902523146</v>
      </c>
      <c r="U37" s="6">
        <v>4800208.9964145701</v>
      </c>
      <c r="V37">
        <v>1</v>
      </c>
      <c r="W37">
        <v>1</v>
      </c>
      <c r="X37" t="s">
        <v>329</v>
      </c>
      <c r="Y37" t="s">
        <v>329</v>
      </c>
      <c r="Z37">
        <v>577</v>
      </c>
      <c r="AA37">
        <v>471</v>
      </c>
      <c r="AB37">
        <v>1800</v>
      </c>
      <c r="AC37">
        <v>333</v>
      </c>
      <c r="AD37">
        <v>1.4139999999999999</v>
      </c>
      <c r="AE37">
        <v>0</v>
      </c>
      <c r="AF37">
        <v>35.687160253524702</v>
      </c>
      <c r="AG37">
        <v>0</v>
      </c>
      <c r="AH37" t="s">
        <v>780</v>
      </c>
      <c r="AI37" t="s">
        <v>636</v>
      </c>
      <c r="AJ37" t="s">
        <v>636</v>
      </c>
      <c r="AM37">
        <v>0</v>
      </c>
      <c r="AN37">
        <v>0</v>
      </c>
      <c r="AO37">
        <v>0</v>
      </c>
      <c r="AP37">
        <v>0</v>
      </c>
      <c r="AQ37">
        <v>1</v>
      </c>
      <c r="AR37">
        <v>1</v>
      </c>
      <c r="AV37">
        <v>1</v>
      </c>
      <c r="AW37">
        <v>9</v>
      </c>
      <c r="BE37" s="35">
        <v>125</v>
      </c>
      <c r="BF37" t="b">
        <v>1</v>
      </c>
      <c r="BG37">
        <v>0</v>
      </c>
      <c r="BI37" s="6">
        <v>4800208.9964145701</v>
      </c>
      <c r="BK37" s="6">
        <v>4800208.9964145701</v>
      </c>
      <c r="BL37">
        <v>0</v>
      </c>
      <c r="BM37" s="6">
        <v>0.29337158498100402</v>
      </c>
      <c r="BN37" s="6">
        <v>5024119.6316989297</v>
      </c>
      <c r="BO37" s="6">
        <v>223840.44131151401</v>
      </c>
      <c r="BP37">
        <v>69.900601255176298</v>
      </c>
      <c r="BQ37" s="1">
        <v>0</v>
      </c>
      <c r="BR37">
        <v>0</v>
      </c>
      <c r="BS37">
        <v>5</v>
      </c>
      <c r="BT37">
        <v>30</v>
      </c>
      <c r="BU37">
        <v>120</v>
      </c>
      <c r="BV37">
        <v>351</v>
      </c>
      <c r="BW37" s="41">
        <v>0</v>
      </c>
      <c r="BX37">
        <v>20</v>
      </c>
      <c r="BY37" s="41">
        <v>0</v>
      </c>
      <c r="BZ37">
        <v>4960</v>
      </c>
      <c r="CA37" s="41">
        <v>0</v>
      </c>
      <c r="CB37">
        <v>0</v>
      </c>
      <c r="CC37" s="41">
        <v>0</v>
      </c>
      <c r="CD37">
        <v>3086</v>
      </c>
      <c r="CE37">
        <v>0</v>
      </c>
      <c r="CF37">
        <v>20313</v>
      </c>
      <c r="CG37">
        <v>0</v>
      </c>
      <c r="CH37">
        <v>62604</v>
      </c>
      <c r="CI37" s="41">
        <v>0</v>
      </c>
      <c r="CJ37">
        <v>6659</v>
      </c>
      <c r="CK37" s="41">
        <v>0</v>
      </c>
      <c r="CL37">
        <v>1651539</v>
      </c>
      <c r="CM37" s="41">
        <v>0</v>
      </c>
      <c r="CN37">
        <v>0</v>
      </c>
      <c r="CO37" s="41">
        <v>0</v>
      </c>
      <c r="CP37">
        <v>1027450</v>
      </c>
      <c r="CQ37">
        <v>125</v>
      </c>
      <c r="CR37" s="52">
        <v>0</v>
      </c>
      <c r="CS37" s="52">
        <v>0</v>
      </c>
      <c r="CT37">
        <v>0</v>
      </c>
      <c r="CU37" s="52">
        <v>0</v>
      </c>
      <c r="CV37" s="52">
        <v>0</v>
      </c>
      <c r="CW37">
        <v>125</v>
      </c>
      <c r="CX37">
        <v>0</v>
      </c>
      <c r="CY37" t="s">
        <v>781</v>
      </c>
      <c r="DA37" s="6">
        <v>2393294.9191315901</v>
      </c>
      <c r="DB37" s="6">
        <v>2406914.0772829861</v>
      </c>
      <c r="DC37">
        <v>0</v>
      </c>
      <c r="DD37">
        <v>0</v>
      </c>
      <c r="DE37" s="6">
        <v>0.13899891603428499</v>
      </c>
      <c r="DF37" s="6">
        <v>0.154372668946719</v>
      </c>
      <c r="DG37" s="48">
        <v>0.13711889619249201</v>
      </c>
      <c r="DH37" s="48">
        <v>0.13625622779789401</v>
      </c>
      <c r="DI37" s="48">
        <v>0.27337512399038699</v>
      </c>
      <c r="DJ37" s="48">
        <v>1.8800198417928599E-3</v>
      </c>
      <c r="DK37" s="48">
        <v>1.81164411488247E-2</v>
      </c>
      <c r="DL37" s="48">
        <v>1.9996460990617599E-2</v>
      </c>
      <c r="DM37" s="6">
        <v>2512074.3992905398</v>
      </c>
      <c r="DN37" s="6">
        <v>2512045.2324083899</v>
      </c>
      <c r="DO37" s="6">
        <v>118746.216274502</v>
      </c>
      <c r="DP37" s="6">
        <v>105094.225037012</v>
      </c>
      <c r="DQ37" s="48">
        <v>32316.8793013756</v>
      </c>
      <c r="DR37" s="48">
        <v>30618.739199982701</v>
      </c>
      <c r="DS37" s="48">
        <v>62935.618501358404</v>
      </c>
      <c r="DT37" s="48">
        <v>74529.336973126294</v>
      </c>
      <c r="DU37" s="48">
        <v>74475.485837030195</v>
      </c>
      <c r="DV37" s="48">
        <v>149004.82281015601</v>
      </c>
      <c r="DW37">
        <v>0</v>
      </c>
      <c r="DX37">
        <v>0</v>
      </c>
      <c r="DY37">
        <v>0</v>
      </c>
      <c r="DZ37">
        <v>11900</v>
      </c>
      <c r="EA37">
        <v>0</v>
      </c>
      <c r="EB37">
        <v>11900</v>
      </c>
      <c r="EC37">
        <v>33.124885531839404</v>
      </c>
      <c r="ED37">
        <v>36.775715723336802</v>
      </c>
      <c r="EE37">
        <v>69.900601255176298</v>
      </c>
      <c r="EF37">
        <v>33.124885531839404</v>
      </c>
      <c r="EG37">
        <v>36.775715723336802</v>
      </c>
      <c r="EH37">
        <v>0</v>
      </c>
      <c r="EI37">
        <v>0</v>
      </c>
      <c r="EJ37">
        <v>0</v>
      </c>
      <c r="EK37">
        <v>0</v>
      </c>
      <c r="EL37" s="1">
        <v>0</v>
      </c>
      <c r="EM37">
        <v>0</v>
      </c>
      <c r="EN37" s="1">
        <v>0</v>
      </c>
      <c r="EO37" s="1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2.1784943336824001</v>
      </c>
      <c r="EV37">
        <v>0.12677479662274299</v>
      </c>
      <c r="EW37">
        <v>0</v>
      </c>
      <c r="EX37">
        <v>0</v>
      </c>
      <c r="EY37">
        <v>0</v>
      </c>
      <c r="EZ37">
        <v>2.60504248327406</v>
      </c>
      <c r="FA37">
        <v>0</v>
      </c>
      <c r="FB37">
        <v>0</v>
      </c>
      <c r="FC37">
        <v>0</v>
      </c>
      <c r="FD37">
        <v>3.15</v>
      </c>
      <c r="FE37">
        <v>0</v>
      </c>
      <c r="FF37">
        <v>0</v>
      </c>
      <c r="FG37">
        <v>0</v>
      </c>
      <c r="FH37">
        <v>0</v>
      </c>
      <c r="FI37">
        <v>0.34874417568577298</v>
      </c>
      <c r="FJ37">
        <v>0</v>
      </c>
      <c r="FK37">
        <v>0</v>
      </c>
      <c r="FL37">
        <v>0</v>
      </c>
      <c r="FM37">
        <v>0</v>
      </c>
      <c r="FN37">
        <v>3.4425602368770499E-9</v>
      </c>
      <c r="FO37" s="1">
        <v>2.9124491429666201E-9</v>
      </c>
      <c r="FP37" s="1">
        <v>1.1640999275641601E-10</v>
      </c>
      <c r="FQ37" s="1">
        <v>2.9124491429666201E-9</v>
      </c>
      <c r="FR37">
        <v>3.4425602368770499E-9</v>
      </c>
      <c r="FS37" s="1">
        <v>2.59678800684781E-9</v>
      </c>
      <c r="FT37">
        <v>3.4425602368770499E-9</v>
      </c>
      <c r="FU37">
        <v>7.94969902612878E-2</v>
      </c>
      <c r="FV37">
        <v>0</v>
      </c>
      <c r="FW37">
        <v>-7.3363635702994403E-9</v>
      </c>
      <c r="FX37" s="1">
        <v>7.6119823862641596E-9</v>
      </c>
      <c r="FY37">
        <v>1.4948345956563602E-8</v>
      </c>
      <c r="FZ37">
        <v>-1.64023976002955E-6</v>
      </c>
      <c r="GA37">
        <v>2.59678800684781E-9</v>
      </c>
      <c r="GB37">
        <v>1.6428365480364E-6</v>
      </c>
      <c r="GC37">
        <v>2.25</v>
      </c>
      <c r="GD37">
        <v>6.1086523819801501E-2</v>
      </c>
      <c r="GE37">
        <v>0.10625</v>
      </c>
      <c r="GF37">
        <v>2.1784943336824001</v>
      </c>
      <c r="GG37">
        <v>0.12677479662274299</v>
      </c>
      <c r="GH37" s="1">
        <v>4.9380358389194899E-5</v>
      </c>
      <c r="GI37" s="1">
        <v>0</v>
      </c>
      <c r="GJ37">
        <v>0.31605883359432302</v>
      </c>
      <c r="GK37">
        <v>0.116060335760946</v>
      </c>
      <c r="GL37" s="1">
        <v>4.9380358389194899E-5</v>
      </c>
      <c r="GM37" s="1">
        <v>0</v>
      </c>
      <c r="GN37">
        <v>0</v>
      </c>
      <c r="GO37">
        <v>3.6572449237709099</v>
      </c>
      <c r="GP37">
        <v>0</v>
      </c>
      <c r="GQ37">
        <v>0</v>
      </c>
      <c r="GR37">
        <v>0</v>
      </c>
      <c r="GS37">
        <v>1.43179050068536</v>
      </c>
      <c r="GT37">
        <v>0</v>
      </c>
      <c r="GU37">
        <v>0</v>
      </c>
      <c r="GV37">
        <v>0</v>
      </c>
      <c r="GW37">
        <v>0</v>
      </c>
      <c r="GX37">
        <v>0.107954499756562</v>
      </c>
      <c r="GY37">
        <v>0</v>
      </c>
      <c r="GZ37">
        <v>0</v>
      </c>
      <c r="HA37">
        <v>0</v>
      </c>
      <c r="HB37">
        <v>0</v>
      </c>
      <c r="HC37">
        <v>8.6507306340521897E-7</v>
      </c>
      <c r="HD37">
        <v>8.6507306340521897E-7</v>
      </c>
      <c r="HE37" s="1">
        <v>1.1931369670037299E-7</v>
      </c>
      <c r="HF37">
        <v>8.6507306340521897E-7</v>
      </c>
      <c r="HG37">
        <v>6.0676371482770698E-7</v>
      </c>
      <c r="HH37">
        <v>6.0619110775483801E-7</v>
      </c>
      <c r="HI37">
        <v>6.0676371482770698E-7</v>
      </c>
      <c r="HJ37">
        <v>0.12044642063183</v>
      </c>
      <c r="HK37" s="1">
        <v>0</v>
      </c>
      <c r="HL37" s="1">
        <v>-1.8863971598828599E-7</v>
      </c>
      <c r="HM37" s="1">
        <v>1.4379223695131899E-8</v>
      </c>
      <c r="HN37" s="1">
        <v>2.0301893968341799E-7</v>
      </c>
      <c r="HO37" s="1">
        <v>-1.5455279165671501E-6</v>
      </c>
      <c r="HP37" s="1">
        <v>4.47766786663376E-8</v>
      </c>
      <c r="HQ37" s="1">
        <v>1.59030459523349E-6</v>
      </c>
      <c r="HR37">
        <v>2.25</v>
      </c>
      <c r="HS37">
        <v>1.7453292519943299E-2</v>
      </c>
      <c r="HT37">
        <v>0.13125000000000001</v>
      </c>
      <c r="HU37">
        <v>0</v>
      </c>
      <c r="HV37">
        <v>2.60504248327406</v>
      </c>
      <c r="HW37">
        <v>0</v>
      </c>
      <c r="HX37">
        <v>0</v>
      </c>
      <c r="HY37">
        <v>0</v>
      </c>
      <c r="HZ37">
        <v>3.15</v>
      </c>
      <c r="IA37">
        <v>0</v>
      </c>
      <c r="IB37">
        <v>0</v>
      </c>
      <c r="IC37">
        <v>0</v>
      </c>
      <c r="ID37">
        <v>0</v>
      </c>
      <c r="IE37">
        <v>0.34874417568577298</v>
      </c>
      <c r="IF37">
        <v>0</v>
      </c>
      <c r="IG37">
        <v>0</v>
      </c>
      <c r="IH37">
        <v>0</v>
      </c>
      <c r="II37">
        <v>0</v>
      </c>
      <c r="IJ37">
        <v>8.6507306340521897E-7</v>
      </c>
      <c r="IK37">
        <v>8.6507306340521897E-7</v>
      </c>
      <c r="IL37" s="1">
        <v>1.1931369670037299E-7</v>
      </c>
      <c r="IM37">
        <v>8.6507306340521897E-7</v>
      </c>
      <c r="IN37">
        <v>6.0676371482770698E-7</v>
      </c>
      <c r="IO37">
        <v>6.0619110775483801E-7</v>
      </c>
      <c r="IP37">
        <v>6.0676371482770698E-7</v>
      </c>
      <c r="IQ37">
        <v>0.12044642063183</v>
      </c>
      <c r="IR37" s="1">
        <v>0</v>
      </c>
      <c r="IS37">
        <v>8066</v>
      </c>
      <c r="IT37">
        <v>6103</v>
      </c>
      <c r="IU37">
        <v>333</v>
      </c>
      <c r="IV37">
        <v>330</v>
      </c>
      <c r="IW37">
        <v>3</v>
      </c>
      <c r="IX37">
        <v>142</v>
      </c>
      <c r="IY37">
        <v>188</v>
      </c>
      <c r="IZ37">
        <v>0</v>
      </c>
      <c r="JA37">
        <v>406</v>
      </c>
      <c r="JB37">
        <v>4980</v>
      </c>
      <c r="JC37">
        <v>3368</v>
      </c>
      <c r="JD37">
        <v>224</v>
      </c>
      <c r="JE37">
        <v>224</v>
      </c>
      <c r="JF37">
        <v>3086</v>
      </c>
      <c r="JG37">
        <v>348</v>
      </c>
      <c r="JH37">
        <v>3</v>
      </c>
      <c r="JI37">
        <v>3</v>
      </c>
      <c r="JJ37">
        <v>2735</v>
      </c>
      <c r="JK37">
        <v>4.7826693303308597E-2</v>
      </c>
      <c r="JL37" s="1">
        <v>0.21339981131278099</v>
      </c>
      <c r="JM37">
        <v>3.1935526254972701E-2</v>
      </c>
      <c r="JN37">
        <v>4.7826693303308597E-2</v>
      </c>
      <c r="JO37" s="1">
        <v>0.21339981131278099</v>
      </c>
      <c r="JP37" s="1">
        <v>0.21092080679331901</v>
      </c>
      <c r="JQ37">
        <v>0</v>
      </c>
      <c r="JR37">
        <v>0</v>
      </c>
      <c r="JS37">
        <v>0</v>
      </c>
      <c r="JT37">
        <v>0</v>
      </c>
      <c r="JU37">
        <v>0</v>
      </c>
      <c r="JV37">
        <v>0</v>
      </c>
      <c r="JW37">
        <v>1.44996088779092</v>
      </c>
      <c r="JX37">
        <v>1.47060253201609</v>
      </c>
      <c r="JY37">
        <v>1.6289146084422499</v>
      </c>
      <c r="JZ37">
        <v>1.62893307915012</v>
      </c>
      <c r="KA37">
        <v>-1.9597607955858599E-7</v>
      </c>
      <c r="KB37" s="1">
        <v>2.1991206081396099E-8</v>
      </c>
      <c r="KC37">
        <v>2.17967285639982E-7</v>
      </c>
      <c r="KD37">
        <v>-3.1857676765967098E-6</v>
      </c>
      <c r="KE37">
        <v>4.7373466673185397E-8</v>
      </c>
      <c r="KF37">
        <v>3.23314114326989E-6</v>
      </c>
      <c r="KG37">
        <v>2.25</v>
      </c>
      <c r="KH37">
        <v>2406516.06415396</v>
      </c>
      <c r="KI37">
        <v>4799810.98328555</v>
      </c>
      <c r="KJ37">
        <v>6.1086523819801501E-2</v>
      </c>
      <c r="KK37">
        <v>0.10625</v>
      </c>
      <c r="KL37">
        <v>0</v>
      </c>
      <c r="KM37" t="s">
        <v>782</v>
      </c>
      <c r="KO37" t="s">
        <v>783</v>
      </c>
      <c r="KP37" t="s">
        <v>430</v>
      </c>
      <c r="KQ37" t="s">
        <v>320</v>
      </c>
      <c r="KR37">
        <v>10</v>
      </c>
      <c r="KS37">
        <v>0</v>
      </c>
      <c r="KT37">
        <v>0</v>
      </c>
      <c r="KU37">
        <v>0</v>
      </c>
      <c r="KV37">
        <v>1</v>
      </c>
      <c r="KX37">
        <v>1</v>
      </c>
      <c r="KY37">
        <v>1</v>
      </c>
      <c r="LF37" t="s">
        <v>321</v>
      </c>
      <c r="LK37">
        <v>1</v>
      </c>
      <c r="LL37" t="s">
        <v>318</v>
      </c>
      <c r="LM37" t="s">
        <v>318</v>
      </c>
      <c r="LN37">
        <v>0</v>
      </c>
      <c r="LO37">
        <v>1</v>
      </c>
    </row>
    <row r="38" spans="1:327" x14ac:dyDescent="0.2">
      <c r="A38" t="s">
        <v>353</v>
      </c>
      <c r="B38">
        <v>49</v>
      </c>
      <c r="C38">
        <v>4</v>
      </c>
      <c r="D38" t="s">
        <v>430</v>
      </c>
      <c r="E38" t="s">
        <v>430</v>
      </c>
      <c r="F38" t="s">
        <v>668</v>
      </c>
      <c r="G38">
        <v>10</v>
      </c>
      <c r="H38">
        <v>10</v>
      </c>
      <c r="I38" s="6">
        <v>2205440.4215083499</v>
      </c>
      <c r="J38">
        <v>0</v>
      </c>
      <c r="K38">
        <v>0</v>
      </c>
      <c r="L38" t="s">
        <v>320</v>
      </c>
      <c r="M38" t="s">
        <v>318</v>
      </c>
      <c r="N38" t="s">
        <v>430</v>
      </c>
      <c r="O38" t="s">
        <v>668</v>
      </c>
      <c r="P38" s="6">
        <f t="shared" si="0"/>
        <v>2412011.5784916501</v>
      </c>
      <c r="Q38" s="6">
        <f t="shared" si="1"/>
        <v>4617452</v>
      </c>
      <c r="R38" s="6">
        <v>2205440.4215083499</v>
      </c>
      <c r="S38" t="s">
        <v>632</v>
      </c>
      <c r="T38" s="51">
        <v>44427.710967222221</v>
      </c>
      <c r="U38" s="6">
        <v>4617452.6595548596</v>
      </c>
      <c r="V38">
        <v>1</v>
      </c>
      <c r="W38">
        <v>1</v>
      </c>
      <c r="X38" t="s">
        <v>329</v>
      </c>
      <c r="Y38" t="s">
        <v>329</v>
      </c>
      <c r="Z38">
        <v>1333</v>
      </c>
      <c r="AA38">
        <v>438</v>
      </c>
      <c r="AB38">
        <v>1800</v>
      </c>
      <c r="AC38">
        <v>331</v>
      </c>
      <c r="AD38">
        <v>1.323</v>
      </c>
      <c r="AE38">
        <v>0</v>
      </c>
      <c r="AF38">
        <v>57.748196840286198</v>
      </c>
      <c r="AG38">
        <v>0</v>
      </c>
      <c r="AH38" t="s">
        <v>784</v>
      </c>
      <c r="AI38" t="s">
        <v>636</v>
      </c>
      <c r="AJ38" t="s">
        <v>636</v>
      </c>
      <c r="AM38">
        <v>0</v>
      </c>
      <c r="AN38">
        <v>0</v>
      </c>
      <c r="AO38">
        <v>0</v>
      </c>
      <c r="AP38">
        <v>0</v>
      </c>
      <c r="AQ38">
        <v>1</v>
      </c>
      <c r="AR38">
        <v>1</v>
      </c>
      <c r="AV38">
        <v>1</v>
      </c>
      <c r="AW38">
        <v>10</v>
      </c>
      <c r="BE38" s="35">
        <v>161</v>
      </c>
      <c r="BF38" t="b">
        <v>1</v>
      </c>
      <c r="BG38">
        <v>0</v>
      </c>
      <c r="BI38" s="6">
        <v>4617452.6595548596</v>
      </c>
      <c r="BK38" s="6">
        <v>4617452.6595548596</v>
      </c>
      <c r="BL38">
        <v>0</v>
      </c>
      <c r="BM38" s="6">
        <v>0.28931465879452101</v>
      </c>
      <c r="BN38" s="6">
        <v>4938379.6798708299</v>
      </c>
      <c r="BO38" s="6">
        <v>320857.01011561201</v>
      </c>
      <c r="BP38">
        <v>69.720885692900694</v>
      </c>
      <c r="BQ38">
        <v>0</v>
      </c>
      <c r="BR38">
        <v>0</v>
      </c>
      <c r="BS38">
        <v>5</v>
      </c>
      <c r="BT38">
        <v>29</v>
      </c>
      <c r="BU38">
        <v>156</v>
      </c>
      <c r="BV38">
        <v>352</v>
      </c>
      <c r="BW38" s="41">
        <v>0</v>
      </c>
      <c r="BX38">
        <v>19</v>
      </c>
      <c r="BY38" s="41">
        <v>0</v>
      </c>
      <c r="BZ38">
        <v>5031</v>
      </c>
      <c r="CA38" s="41">
        <v>0</v>
      </c>
      <c r="CB38">
        <v>0</v>
      </c>
      <c r="CC38" s="41">
        <v>0</v>
      </c>
      <c r="CD38">
        <v>3086</v>
      </c>
      <c r="CE38">
        <v>0</v>
      </c>
      <c r="CF38">
        <v>29128</v>
      </c>
      <c r="CG38">
        <v>0</v>
      </c>
      <c r="CH38">
        <v>53291</v>
      </c>
      <c r="CI38" s="41">
        <v>0</v>
      </c>
      <c r="CJ38">
        <v>6287</v>
      </c>
      <c r="CK38" s="41">
        <v>0</v>
      </c>
      <c r="CL38">
        <v>1665121</v>
      </c>
      <c r="CM38" s="41">
        <v>0</v>
      </c>
      <c r="CN38">
        <v>0</v>
      </c>
      <c r="CO38" s="41">
        <v>0</v>
      </c>
      <c r="CP38">
        <v>1021280</v>
      </c>
      <c r="CQ38">
        <v>161</v>
      </c>
      <c r="CR38" s="52">
        <v>0</v>
      </c>
      <c r="CS38" s="52">
        <v>0</v>
      </c>
      <c r="CT38">
        <v>0</v>
      </c>
      <c r="CU38" s="52">
        <v>0</v>
      </c>
      <c r="CV38" s="52">
        <v>0</v>
      </c>
      <c r="CW38">
        <v>161</v>
      </c>
      <c r="CX38">
        <v>0</v>
      </c>
      <c r="CY38" t="s">
        <v>785</v>
      </c>
      <c r="DA38" s="6">
        <v>2306026.409230696</v>
      </c>
      <c r="DB38" s="6">
        <v>2311426.2503241706</v>
      </c>
      <c r="DC38">
        <v>0</v>
      </c>
      <c r="DD38">
        <v>0</v>
      </c>
      <c r="DE38" s="6">
        <v>0.16142485554139499</v>
      </c>
      <c r="DF38" s="6">
        <v>0.12788980325312499</v>
      </c>
      <c r="DG38" s="48">
        <v>0.158758917774599</v>
      </c>
      <c r="DH38" s="48">
        <v>0.11170085684874601</v>
      </c>
      <c r="DI38" s="48">
        <v>0.27045977462334603</v>
      </c>
      <c r="DJ38" s="48">
        <v>2.6659377667957499E-3</v>
      </c>
      <c r="DK38" s="48">
        <v>1.61889464043793E-2</v>
      </c>
      <c r="DL38" s="48">
        <v>1.8854884171175101E-2</v>
      </c>
      <c r="DM38" s="6">
        <v>2469192.94129714</v>
      </c>
      <c r="DN38" s="6">
        <v>2469186.7385736899</v>
      </c>
      <c r="DO38" s="6">
        <v>163133.24441603399</v>
      </c>
      <c r="DP38" s="6">
        <v>157723.76569957801</v>
      </c>
      <c r="DQ38" s="48">
        <v>32522.850359700202</v>
      </c>
      <c r="DR38" s="48">
        <v>27199.093857730601</v>
      </c>
      <c r="DS38" s="48">
        <v>59721.944217430799</v>
      </c>
      <c r="DT38" s="48">
        <v>130610.394056334</v>
      </c>
      <c r="DU38" s="48">
        <v>130524.671841847</v>
      </c>
      <c r="DV38" s="48">
        <v>261135.065898181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33.126225554424302</v>
      </c>
      <c r="ED38">
        <v>36.5946601384763</v>
      </c>
      <c r="EE38">
        <v>69.720885692900694</v>
      </c>
      <c r="EF38">
        <v>33.126225554424302</v>
      </c>
      <c r="EG38">
        <v>36.5946601384763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1.8742329745709301</v>
      </c>
      <c r="EV38">
        <v>0.14436101527726999</v>
      </c>
      <c r="EW38" s="1">
        <v>0</v>
      </c>
      <c r="EX38">
        <v>0</v>
      </c>
      <c r="EY38">
        <v>0</v>
      </c>
      <c r="EZ38">
        <v>2.63465636515622</v>
      </c>
      <c r="FA38" s="1">
        <v>0</v>
      </c>
      <c r="FB38" s="1">
        <v>0</v>
      </c>
      <c r="FC38">
        <v>0</v>
      </c>
      <c r="FD38">
        <v>3.1028500000000001</v>
      </c>
      <c r="FE38" s="1">
        <v>0</v>
      </c>
      <c r="FF38" s="1">
        <v>0</v>
      </c>
      <c r="FG38" s="1">
        <v>0</v>
      </c>
      <c r="FH38">
        <v>0</v>
      </c>
      <c r="FI38">
        <v>0.39989281541723998</v>
      </c>
      <c r="FJ38">
        <v>0</v>
      </c>
      <c r="FK38">
        <v>0</v>
      </c>
      <c r="FL38">
        <v>0</v>
      </c>
      <c r="FM38">
        <v>0</v>
      </c>
      <c r="FN38">
        <v>4.2841827186529402E-9</v>
      </c>
      <c r="FO38">
        <v>1.61547775157089E-9</v>
      </c>
      <c r="FP38">
        <v>2.00520239301837E-10</v>
      </c>
      <c r="FQ38">
        <v>1.61547775157089E-9</v>
      </c>
      <c r="FR38">
        <v>4.2841827186529402E-9</v>
      </c>
      <c r="FS38">
        <v>6.3888033752235101E-10</v>
      </c>
      <c r="FT38">
        <v>4.2841827186529402E-9</v>
      </c>
      <c r="FU38">
        <v>7.9500814835913897E-2</v>
      </c>
      <c r="FV38">
        <v>0</v>
      </c>
      <c r="FW38">
        <v>-1.7949384440118998E-8</v>
      </c>
      <c r="FX38">
        <v>7.0209983634773298E-9</v>
      </c>
      <c r="FY38">
        <v>2.4970382803596301E-8</v>
      </c>
      <c r="FZ38">
        <v>-1.90204842350969E-6</v>
      </c>
      <c r="GA38">
        <v>1.5331051220201999E-9</v>
      </c>
      <c r="GB38">
        <v>1.90358152863171E-6</v>
      </c>
      <c r="GC38">
        <v>2.25</v>
      </c>
      <c r="GD38">
        <v>6.9813170079773099E-2</v>
      </c>
      <c r="GE38">
        <v>0.118749999999999</v>
      </c>
      <c r="GF38">
        <v>1.8742329745709301</v>
      </c>
      <c r="GG38">
        <v>0.14436101527726999</v>
      </c>
      <c r="GH38" s="1">
        <v>4.9372680345216498E-5</v>
      </c>
      <c r="GI38" s="1">
        <v>0</v>
      </c>
      <c r="GJ38">
        <v>0.285508218592119</v>
      </c>
      <c r="GK38">
        <v>8.6277522601205497E-2</v>
      </c>
      <c r="GL38" s="1">
        <v>4.9372680345216498E-5</v>
      </c>
      <c r="GM38" s="1">
        <v>0</v>
      </c>
      <c r="GN38">
        <v>0</v>
      </c>
      <c r="GO38">
        <v>2.6375215481498699</v>
      </c>
      <c r="GP38" s="1">
        <v>0</v>
      </c>
      <c r="GQ38" s="1">
        <v>0</v>
      </c>
      <c r="GR38">
        <v>0</v>
      </c>
      <c r="GS38">
        <v>3.1052250515500299</v>
      </c>
      <c r="GT38" s="1">
        <v>0</v>
      </c>
      <c r="GU38" s="1">
        <v>0</v>
      </c>
      <c r="GV38" s="1">
        <v>0</v>
      </c>
      <c r="GW38" s="1">
        <v>0</v>
      </c>
      <c r="GX38">
        <v>1.44070499054473E-2</v>
      </c>
      <c r="GY38">
        <v>0</v>
      </c>
      <c r="GZ38">
        <v>0</v>
      </c>
      <c r="HA38" s="1">
        <v>0</v>
      </c>
      <c r="HB38">
        <v>0</v>
      </c>
      <c r="HC38">
        <v>9.7329225656750396E-7</v>
      </c>
      <c r="HD38">
        <v>9.7329225656750396E-7</v>
      </c>
      <c r="HE38">
        <v>1.0972314612445099E-8</v>
      </c>
      <c r="HF38">
        <v>9.7329225656750396E-7</v>
      </c>
      <c r="HG38">
        <v>5.8735854757685502E-7</v>
      </c>
      <c r="HH38">
        <v>5.8694992033370099E-7</v>
      </c>
      <c r="HI38">
        <v>5.8735854757685502E-7</v>
      </c>
      <c r="HJ38">
        <v>0.12043059303898999</v>
      </c>
      <c r="HK38">
        <v>0</v>
      </c>
      <c r="HL38">
        <v>-1.7048453004118901E-7</v>
      </c>
      <c r="HM38">
        <v>1.18918019419492E-8</v>
      </c>
      <c r="HN38">
        <v>1.8237633198313799E-7</v>
      </c>
      <c r="HO38">
        <v>-1.2551618683356099E-6</v>
      </c>
      <c r="HP38">
        <v>4.2626887755961502E-8</v>
      </c>
      <c r="HQ38">
        <v>1.2977887560915699E-6</v>
      </c>
      <c r="HR38">
        <v>2.25</v>
      </c>
      <c r="HS38">
        <v>3.4906585039886598E-2</v>
      </c>
      <c r="HT38">
        <v>8.1250000000000003E-2</v>
      </c>
      <c r="HU38">
        <v>0</v>
      </c>
      <c r="HV38">
        <v>2.63465636515622</v>
      </c>
      <c r="HW38" s="1">
        <v>0</v>
      </c>
      <c r="HX38" s="1">
        <v>0</v>
      </c>
      <c r="HY38">
        <v>0</v>
      </c>
      <c r="HZ38">
        <v>3.1028500000000001</v>
      </c>
      <c r="IA38" s="1">
        <v>0</v>
      </c>
      <c r="IB38" s="1">
        <v>0</v>
      </c>
      <c r="IC38" s="1">
        <v>0</v>
      </c>
      <c r="ID38" s="1">
        <v>0</v>
      </c>
      <c r="IE38">
        <v>0.39989281541723998</v>
      </c>
      <c r="IF38">
        <v>0</v>
      </c>
      <c r="IG38">
        <v>0</v>
      </c>
      <c r="IH38" s="1">
        <v>0</v>
      </c>
      <c r="II38">
        <v>0</v>
      </c>
      <c r="IJ38">
        <v>9.7329225656750396E-7</v>
      </c>
      <c r="IK38">
        <v>9.7329225656750396E-7</v>
      </c>
      <c r="IL38">
        <v>1.0972314612445099E-8</v>
      </c>
      <c r="IM38">
        <v>9.7329225656750396E-7</v>
      </c>
      <c r="IN38">
        <v>5.8735854757685502E-7</v>
      </c>
      <c r="IO38">
        <v>5.8694992033370099E-7</v>
      </c>
      <c r="IP38">
        <v>5.8735854757685502E-7</v>
      </c>
      <c r="IQ38">
        <v>0.12043059303898999</v>
      </c>
      <c r="IR38">
        <v>0</v>
      </c>
      <c r="IS38">
        <v>8136</v>
      </c>
      <c r="IT38">
        <v>6179</v>
      </c>
      <c r="IU38">
        <v>331</v>
      </c>
      <c r="IV38">
        <v>328</v>
      </c>
      <c r="IW38">
        <v>3</v>
      </c>
      <c r="IX38">
        <v>142</v>
      </c>
      <c r="IY38">
        <v>186</v>
      </c>
      <c r="IZ38">
        <v>0</v>
      </c>
      <c r="JA38">
        <v>406</v>
      </c>
      <c r="JB38">
        <v>5050</v>
      </c>
      <c r="JC38">
        <v>3368</v>
      </c>
      <c r="JD38">
        <v>225</v>
      </c>
      <c r="JE38">
        <v>225</v>
      </c>
      <c r="JF38">
        <v>3086</v>
      </c>
      <c r="JG38">
        <v>348</v>
      </c>
      <c r="JH38">
        <v>3</v>
      </c>
      <c r="JI38">
        <v>3</v>
      </c>
      <c r="JJ38">
        <v>2735</v>
      </c>
      <c r="JK38">
        <v>6.0953127825474199E-2</v>
      </c>
      <c r="JL38">
        <v>0.234609265043491</v>
      </c>
      <c r="JM38">
        <v>3.0283587986753301E-2</v>
      </c>
      <c r="JN38">
        <v>6.0953127825474199E-2</v>
      </c>
      <c r="JO38">
        <v>0.22903924726847899</v>
      </c>
      <c r="JP38">
        <v>0.234609265043491</v>
      </c>
      <c r="JQ38">
        <v>0</v>
      </c>
      <c r="JR38">
        <v>0</v>
      </c>
      <c r="JS38">
        <v>0</v>
      </c>
      <c r="JT38">
        <v>0</v>
      </c>
      <c r="JU38">
        <v>0</v>
      </c>
      <c r="JV38">
        <v>0</v>
      </c>
      <c r="JW38">
        <v>1.1433887211567599</v>
      </c>
      <c r="JX38">
        <v>1.1669018562398401</v>
      </c>
      <c r="JY38">
        <v>1.40290533358827</v>
      </c>
      <c r="JZ38">
        <v>1.40290714036741</v>
      </c>
      <c r="KA38">
        <v>-1.8843391448130801E-7</v>
      </c>
      <c r="KB38">
        <v>1.89128003054265E-8</v>
      </c>
      <c r="KC38">
        <v>2.0734671478673501E-7</v>
      </c>
      <c r="KD38">
        <v>-3.1572102918453001E-6</v>
      </c>
      <c r="KE38">
        <v>4.4159992877981702E-8</v>
      </c>
      <c r="KF38">
        <v>3.2013702847232799E-6</v>
      </c>
      <c r="KG38">
        <v>2.25</v>
      </c>
      <c r="KH38">
        <v>2311127.4666589298</v>
      </c>
      <c r="KI38">
        <v>4617153.8758896301</v>
      </c>
      <c r="KJ38">
        <v>6.9813170079773099E-2</v>
      </c>
      <c r="KK38">
        <v>0.118749999999999</v>
      </c>
      <c r="KL38">
        <v>0</v>
      </c>
      <c r="KM38" t="s">
        <v>786</v>
      </c>
      <c r="KO38" t="s">
        <v>787</v>
      </c>
      <c r="KP38" t="s">
        <v>430</v>
      </c>
      <c r="KQ38" t="s">
        <v>320</v>
      </c>
      <c r="KR38">
        <v>10</v>
      </c>
      <c r="KS38">
        <v>0</v>
      </c>
      <c r="KT38">
        <v>0</v>
      </c>
      <c r="KU38">
        <v>0</v>
      </c>
      <c r="KV38">
        <v>1</v>
      </c>
      <c r="KX38">
        <v>1</v>
      </c>
      <c r="KY38">
        <v>1</v>
      </c>
      <c r="LF38" t="s">
        <v>321</v>
      </c>
      <c r="LK38">
        <v>1</v>
      </c>
      <c r="LL38" t="s">
        <v>318</v>
      </c>
      <c r="LM38" t="s">
        <v>318</v>
      </c>
      <c r="LN38">
        <v>0</v>
      </c>
      <c r="LO38">
        <v>1</v>
      </c>
    </row>
    <row r="39" spans="1:327" x14ac:dyDescent="0.2">
      <c r="A39" t="s">
        <v>355</v>
      </c>
      <c r="B39">
        <v>10</v>
      </c>
      <c r="C39">
        <v>4</v>
      </c>
      <c r="D39" t="s">
        <v>525</v>
      </c>
      <c r="E39" t="s">
        <v>462</v>
      </c>
      <c r="F39" t="s">
        <v>529</v>
      </c>
      <c r="G39">
        <v>2</v>
      </c>
      <c r="H39">
        <v>1</v>
      </c>
      <c r="I39" s="6">
        <v>6947755.9757384704</v>
      </c>
      <c r="J39">
        <v>0</v>
      </c>
      <c r="K39">
        <v>0</v>
      </c>
      <c r="L39" t="s">
        <v>320</v>
      </c>
      <c r="M39" t="s">
        <v>318</v>
      </c>
      <c r="N39" t="s">
        <v>462</v>
      </c>
      <c r="O39" t="s">
        <v>529</v>
      </c>
      <c r="P39" s="6">
        <f t="shared" si="0"/>
        <v>1206641.0242615296</v>
      </c>
      <c r="Q39" s="6">
        <f t="shared" si="1"/>
        <v>8154397</v>
      </c>
      <c r="R39" s="6">
        <v>6947755.9757384704</v>
      </c>
      <c r="S39" t="s">
        <v>632</v>
      </c>
      <c r="T39" s="51">
        <v>44421.194804525461</v>
      </c>
      <c r="U39" s="6">
        <v>8154397.8327124901</v>
      </c>
      <c r="V39">
        <v>1</v>
      </c>
      <c r="W39">
        <v>1</v>
      </c>
      <c r="X39" t="s">
        <v>530</v>
      </c>
      <c r="Y39" t="s">
        <v>530</v>
      </c>
      <c r="Z39">
        <v>254</v>
      </c>
      <c r="AA39">
        <v>373</v>
      </c>
      <c r="AB39">
        <v>1800</v>
      </c>
      <c r="AC39">
        <v>390</v>
      </c>
      <c r="AD39">
        <v>0.95599999999999996</v>
      </c>
      <c r="AE39">
        <v>0</v>
      </c>
      <c r="AF39">
        <v>62.512967586517298</v>
      </c>
      <c r="AG39">
        <v>0</v>
      </c>
      <c r="AH39" t="s">
        <v>788</v>
      </c>
      <c r="AI39" t="s">
        <v>636</v>
      </c>
      <c r="AJ39" t="s">
        <v>636</v>
      </c>
      <c r="AM39">
        <v>0</v>
      </c>
      <c r="AN39">
        <v>0</v>
      </c>
      <c r="AO39">
        <v>0</v>
      </c>
      <c r="AP39">
        <v>0</v>
      </c>
      <c r="AQ39">
        <v>1</v>
      </c>
      <c r="AR39">
        <v>1</v>
      </c>
      <c r="AV39">
        <v>1</v>
      </c>
      <c r="AW39">
        <v>1</v>
      </c>
      <c r="BE39" s="35">
        <v>5284</v>
      </c>
      <c r="BF39" t="b">
        <v>1</v>
      </c>
      <c r="BG39">
        <v>0</v>
      </c>
      <c r="BI39" s="6">
        <v>8154397.8327124901</v>
      </c>
      <c r="BK39" s="6">
        <v>8154397.8327124901</v>
      </c>
      <c r="BL39">
        <v>0</v>
      </c>
      <c r="BM39" s="6">
        <v>41.122970660785597</v>
      </c>
      <c r="BN39" s="6">
        <v>8648601.2340120096</v>
      </c>
      <c r="BO39" s="6">
        <v>493441.68167308299</v>
      </c>
      <c r="BP39">
        <v>437.52955744219901</v>
      </c>
      <c r="BQ39">
        <v>283.06709834407701</v>
      </c>
      <c r="BR39">
        <v>0</v>
      </c>
      <c r="BS39">
        <v>0</v>
      </c>
      <c r="BT39">
        <v>54</v>
      </c>
      <c r="BU39">
        <v>235</v>
      </c>
      <c r="BV39">
        <v>474</v>
      </c>
      <c r="BW39" s="41">
        <v>0</v>
      </c>
      <c r="BX39">
        <v>9</v>
      </c>
      <c r="BY39" s="41">
        <v>0</v>
      </c>
      <c r="BZ39">
        <v>4239</v>
      </c>
      <c r="CA39" s="41">
        <v>0</v>
      </c>
      <c r="CB39">
        <v>0</v>
      </c>
      <c r="CC39" s="41">
        <v>0</v>
      </c>
      <c r="CD39">
        <v>3619</v>
      </c>
      <c r="CE39">
        <v>0</v>
      </c>
      <c r="CF39">
        <v>57330</v>
      </c>
      <c r="CG39">
        <v>5049</v>
      </c>
      <c r="CH39">
        <v>70980</v>
      </c>
      <c r="CI39" s="41">
        <v>0</v>
      </c>
      <c r="CJ39">
        <v>3510</v>
      </c>
      <c r="CK39" s="41">
        <v>0</v>
      </c>
      <c r="CL39">
        <v>1652875</v>
      </c>
      <c r="CM39" s="41">
        <v>0</v>
      </c>
      <c r="CN39">
        <v>0</v>
      </c>
      <c r="CO39" s="41">
        <v>0</v>
      </c>
      <c r="CP39">
        <v>1411355</v>
      </c>
      <c r="CQ39">
        <v>235</v>
      </c>
      <c r="CR39" s="52">
        <v>0</v>
      </c>
      <c r="CS39" s="52">
        <v>0</v>
      </c>
      <c r="CT39">
        <v>5049</v>
      </c>
      <c r="CU39" s="52">
        <v>0</v>
      </c>
      <c r="CV39" s="52">
        <v>0</v>
      </c>
      <c r="CW39">
        <v>235</v>
      </c>
      <c r="CX39">
        <v>5049</v>
      </c>
      <c r="CY39" t="s">
        <v>789</v>
      </c>
      <c r="DA39" s="6">
        <v>4064183.4438757049</v>
      </c>
      <c r="DB39" s="6">
        <v>4090214.388836775</v>
      </c>
      <c r="DC39">
        <v>0</v>
      </c>
      <c r="DD39">
        <v>0</v>
      </c>
      <c r="DE39" s="6">
        <v>5.02784520881863E-2</v>
      </c>
      <c r="DF39" s="6">
        <v>41.072692208697397</v>
      </c>
      <c r="DG39" s="48">
        <v>2.6146750814506899E-2</v>
      </c>
      <c r="DH39" s="48">
        <v>1.7260648761403201E-2</v>
      </c>
      <c r="DI39" s="48">
        <v>4.3407399575910201E-2</v>
      </c>
      <c r="DJ39" s="48">
        <v>2.41317012736793E-2</v>
      </c>
      <c r="DK39" s="48">
        <v>41.055431559935997</v>
      </c>
      <c r="DL39" s="48">
        <v>41.079563261209699</v>
      </c>
      <c r="DM39" s="6">
        <v>4325363.3084912105</v>
      </c>
      <c r="DN39" s="6">
        <v>4323237.9255208001</v>
      </c>
      <c r="DO39" s="6">
        <v>260635.671919916</v>
      </c>
      <c r="DP39" s="6">
        <v>232806.00975316699</v>
      </c>
      <c r="DQ39" s="48">
        <v>69540.901085014193</v>
      </c>
      <c r="DR39" s="48">
        <v>69077.987560932495</v>
      </c>
      <c r="DS39" s="48">
        <v>138618.88864594599</v>
      </c>
      <c r="DT39" s="48">
        <v>167594.77083490099</v>
      </c>
      <c r="DU39" s="48">
        <v>162447.765781978</v>
      </c>
      <c r="DV39" s="48">
        <v>330042.53661687998</v>
      </c>
      <c r="DW39">
        <v>0</v>
      </c>
      <c r="DX39">
        <v>0</v>
      </c>
      <c r="DY39">
        <v>0</v>
      </c>
      <c r="DZ39">
        <v>23500</v>
      </c>
      <c r="EA39">
        <v>1280.2564102564099</v>
      </c>
      <c r="EB39">
        <v>24780.256410256399</v>
      </c>
      <c r="EC39">
        <v>407.18733424449999</v>
      </c>
      <c r="ED39">
        <v>30.342223197698999</v>
      </c>
      <c r="EE39">
        <v>437.52955744219901</v>
      </c>
      <c r="EF39">
        <v>407.18733424449999</v>
      </c>
      <c r="EG39">
        <v>30.342223197698999</v>
      </c>
      <c r="EH39">
        <v>0</v>
      </c>
      <c r="EI39">
        <v>0</v>
      </c>
      <c r="EJ39">
        <v>0</v>
      </c>
      <c r="EK39">
        <v>136.955082892711</v>
      </c>
      <c r="EL39">
        <v>146.11201545136501</v>
      </c>
      <c r="EM39">
        <v>136.955082892711</v>
      </c>
      <c r="EN39">
        <v>146.11201545136501</v>
      </c>
      <c r="EO39">
        <v>283.06709834407701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1.9559671476879701</v>
      </c>
      <c r="EV39">
        <v>0.19696506211279</v>
      </c>
      <c r="EW39">
        <v>8.9999441618582296E-5</v>
      </c>
      <c r="EX39">
        <v>0</v>
      </c>
      <c r="EY39">
        <v>0</v>
      </c>
      <c r="EZ39">
        <v>11.153262785538899</v>
      </c>
      <c r="FA39" s="1">
        <v>8.9945150518494499E-5</v>
      </c>
      <c r="FB39" s="1">
        <v>8.9935202532781506E-5</v>
      </c>
      <c r="FC39">
        <v>0</v>
      </c>
      <c r="FD39" s="1">
        <v>20.000009550303499</v>
      </c>
      <c r="FE39" s="1">
        <v>8.9992772263847097E-5</v>
      </c>
      <c r="FF39">
        <v>0</v>
      </c>
      <c r="FG39">
        <v>0</v>
      </c>
      <c r="FH39">
        <v>8.9996548098159005E-5</v>
      </c>
      <c r="FI39">
        <v>1.41999799677091</v>
      </c>
      <c r="FJ39">
        <v>0</v>
      </c>
      <c r="FK39">
        <v>0</v>
      </c>
      <c r="FL39">
        <v>8.5379849455335903E-5</v>
      </c>
      <c r="FM39">
        <v>0</v>
      </c>
      <c r="FN39" s="1">
        <v>8.6827747665385508E-9</v>
      </c>
      <c r="FO39" s="1">
        <v>8.6827747665385508E-9</v>
      </c>
      <c r="FP39" s="1">
        <v>7.0716623667976802E-9</v>
      </c>
      <c r="FQ39" s="1">
        <v>8.6827747665385508E-9</v>
      </c>
      <c r="FR39" s="1">
        <v>8.0127847690292192E-9</v>
      </c>
      <c r="FS39" s="1">
        <v>6.1489098812650403E-9</v>
      </c>
      <c r="FT39" s="1">
        <v>8.0127847690292192E-9</v>
      </c>
      <c r="FU39">
        <v>0.368000621763858</v>
      </c>
      <c r="FV39">
        <v>0.122000530274433</v>
      </c>
      <c r="FW39" s="1">
        <v>-1.64117544129683E-7</v>
      </c>
      <c r="FX39" s="1">
        <v>6.2732014740381897E-8</v>
      </c>
      <c r="FY39" s="1">
        <v>2.26849558870065E-7</v>
      </c>
      <c r="FZ39" s="1">
        <v>1.3353639892401E-7</v>
      </c>
      <c r="GA39" s="1">
        <v>2.23649331873576E-7</v>
      </c>
      <c r="GB39" s="1">
        <v>9.0112932949566298E-8</v>
      </c>
      <c r="GC39" s="1">
        <v>1.1189</v>
      </c>
      <c r="GD39">
        <v>6.9813170079773099E-2</v>
      </c>
      <c r="GE39">
        <v>0.11874999999999999</v>
      </c>
      <c r="GF39">
        <v>1.9559671476879701</v>
      </c>
      <c r="GG39">
        <v>0.19696506211279</v>
      </c>
      <c r="GH39">
        <v>9.7999999999931394E-5</v>
      </c>
      <c r="GI39">
        <v>9.8000000000264502E-5</v>
      </c>
      <c r="GJ39">
        <v>0.24915041789115699</v>
      </c>
      <c r="GK39">
        <v>0.18075030143354401</v>
      </c>
      <c r="GL39">
        <v>9.7999999999931394E-5</v>
      </c>
      <c r="GM39">
        <v>9.8000000000264502E-5</v>
      </c>
      <c r="GN39">
        <v>0</v>
      </c>
      <c r="GO39">
        <v>10.902524743345101</v>
      </c>
      <c r="GP39" s="1">
        <v>9.7996197252391004E-5</v>
      </c>
      <c r="GQ39" s="1">
        <v>9.7996756095855496E-5</v>
      </c>
      <c r="GR39">
        <v>0</v>
      </c>
      <c r="GS39">
        <v>1.5002946542883799</v>
      </c>
      <c r="GT39" s="1">
        <v>9.7994506401133304E-5</v>
      </c>
      <c r="GU39">
        <v>9.7970801189936605E-5</v>
      </c>
      <c r="GV39">
        <v>9.7976296734803001E-5</v>
      </c>
      <c r="GW39">
        <v>9.7984288380814605E-5</v>
      </c>
      <c r="GX39">
        <v>0.74886695494517797</v>
      </c>
      <c r="GY39">
        <v>0</v>
      </c>
      <c r="GZ39">
        <v>9.7999916474446295E-5</v>
      </c>
      <c r="HA39">
        <v>9.75993903566951E-5</v>
      </c>
      <c r="HB39">
        <v>0</v>
      </c>
      <c r="HC39">
        <v>0.192084443495074</v>
      </c>
      <c r="HD39">
        <v>0.192084443495074</v>
      </c>
      <c r="HE39">
        <v>0.192084443495074</v>
      </c>
      <c r="HF39">
        <v>3.8716352279699601E-7</v>
      </c>
      <c r="HG39">
        <v>7.5720340109164397E-8</v>
      </c>
      <c r="HH39">
        <v>6.3764213464878594E-8</v>
      </c>
      <c r="HI39">
        <v>7.5720340109164397E-8</v>
      </c>
      <c r="HJ39">
        <v>1.16876165882147</v>
      </c>
      <c r="HK39">
        <v>0.200000870457961</v>
      </c>
      <c r="HL39" s="1">
        <v>4.9250877771900401E-4</v>
      </c>
      <c r="HM39">
        <v>4.9258796355341702E-4</v>
      </c>
      <c r="HN39">
        <v>7.9185834412964295E-8</v>
      </c>
      <c r="HO39" s="1">
        <v>1.51661164296472E-7</v>
      </c>
      <c r="HP39">
        <v>1.79394888973883E-7</v>
      </c>
      <c r="HQ39">
        <v>2.7733724677410699E-8</v>
      </c>
      <c r="HR39">
        <v>0.64200000000000002</v>
      </c>
      <c r="HS39">
        <v>0</v>
      </c>
      <c r="HT39">
        <v>0</v>
      </c>
      <c r="HU39">
        <v>0</v>
      </c>
      <c r="HV39">
        <v>11.153262785538899</v>
      </c>
      <c r="HW39" s="1">
        <v>9.7996197252391004E-5</v>
      </c>
      <c r="HX39" s="1">
        <v>9.7996756095855496E-5</v>
      </c>
      <c r="HY39">
        <v>0</v>
      </c>
      <c r="HZ39" s="1">
        <v>20.000009550303499</v>
      </c>
      <c r="IA39" s="1">
        <v>9.7994506401133304E-5</v>
      </c>
      <c r="IB39">
        <v>9.7970801189936605E-5</v>
      </c>
      <c r="IC39">
        <v>9.7976296734803001E-5</v>
      </c>
      <c r="ID39">
        <v>9.7984288380814605E-5</v>
      </c>
      <c r="IE39">
        <v>1.41999799677091</v>
      </c>
      <c r="IF39">
        <v>0</v>
      </c>
      <c r="IG39">
        <v>9.7999916474446295E-5</v>
      </c>
      <c r="IH39">
        <v>9.75993903566951E-5</v>
      </c>
      <c r="II39">
        <v>0</v>
      </c>
      <c r="IJ39">
        <v>0.192084443495074</v>
      </c>
      <c r="IK39">
        <v>0.192084443495074</v>
      </c>
      <c r="IL39">
        <v>0.192084443495074</v>
      </c>
      <c r="IM39">
        <v>3.8716352279699601E-7</v>
      </c>
      <c r="IN39">
        <v>7.5720340109164397E-8</v>
      </c>
      <c r="IO39">
        <v>6.3764213464878594E-8</v>
      </c>
      <c r="IP39">
        <v>7.5720340109164397E-8</v>
      </c>
      <c r="IQ39">
        <v>1.16876165882147</v>
      </c>
      <c r="IR39">
        <v>0.200000870457961</v>
      </c>
      <c r="IS39">
        <v>7867</v>
      </c>
      <c r="IT39">
        <v>6889</v>
      </c>
      <c r="IU39">
        <v>390</v>
      </c>
      <c r="IV39">
        <v>390</v>
      </c>
      <c r="IW39">
        <v>0</v>
      </c>
      <c r="IX39">
        <v>335</v>
      </c>
      <c r="IY39">
        <v>55</v>
      </c>
      <c r="IZ39">
        <v>1</v>
      </c>
      <c r="JA39">
        <v>609</v>
      </c>
      <c r="JB39">
        <v>4248</v>
      </c>
      <c r="JC39">
        <v>4625</v>
      </c>
      <c r="JD39">
        <v>212</v>
      </c>
      <c r="JE39">
        <v>211</v>
      </c>
      <c r="JF39">
        <v>3619</v>
      </c>
      <c r="JG39">
        <v>2854</v>
      </c>
      <c r="JH39">
        <v>5</v>
      </c>
      <c r="JI39">
        <v>5</v>
      </c>
      <c r="JJ39">
        <v>760</v>
      </c>
      <c r="JK39">
        <v>6.3233958486819098E-4</v>
      </c>
      <c r="JL39">
        <v>6.5670024747155299E-4</v>
      </c>
      <c r="JM39">
        <v>6.3184946892746996E-4</v>
      </c>
      <c r="JN39">
        <v>6.3233958486819098E-4</v>
      </c>
      <c r="JO39">
        <v>6.4830349990785397E-4</v>
      </c>
      <c r="JP39">
        <v>6.5670024747155299E-4</v>
      </c>
      <c r="JQ39">
        <v>0</v>
      </c>
      <c r="JR39">
        <v>0</v>
      </c>
      <c r="JS39">
        <v>0</v>
      </c>
      <c r="JT39">
        <v>0</v>
      </c>
      <c r="JU39">
        <v>0</v>
      </c>
      <c r="JV39">
        <v>0</v>
      </c>
      <c r="JW39">
        <v>5.6992164278108298E-2</v>
      </c>
      <c r="JX39">
        <v>5.6996980618019603E-2</v>
      </c>
      <c r="JY39">
        <v>7.0881290385172296E-2</v>
      </c>
      <c r="JZ39">
        <v>7.0569174248673705E-2</v>
      </c>
      <c r="KA39" s="1">
        <v>4.92344660174874E-4</v>
      </c>
      <c r="KB39">
        <v>4.9265069556815697E-4</v>
      </c>
      <c r="KC39">
        <v>3.0603539328302899E-7</v>
      </c>
      <c r="KD39" s="1">
        <v>2.8519756322048197E-7</v>
      </c>
      <c r="KE39">
        <v>4.03044220847459E-7</v>
      </c>
      <c r="KF39">
        <v>1.17846657626977E-7</v>
      </c>
      <c r="KG39" s="1">
        <v>1.1189</v>
      </c>
      <c r="KH39">
        <v>4051718.63546055</v>
      </c>
      <c r="KI39">
        <v>8115902.0793362604</v>
      </c>
      <c r="KJ39">
        <v>6.9813170079773099E-2</v>
      </c>
      <c r="KK39">
        <v>0.11874999999999999</v>
      </c>
      <c r="KL39">
        <v>0</v>
      </c>
      <c r="KM39" t="s">
        <v>790</v>
      </c>
      <c r="KO39" t="s">
        <v>791</v>
      </c>
      <c r="KP39" t="s">
        <v>525</v>
      </c>
      <c r="KQ39" t="s">
        <v>320</v>
      </c>
      <c r="KR39">
        <v>2</v>
      </c>
      <c r="KS39">
        <v>0</v>
      </c>
      <c r="KT39">
        <v>0</v>
      </c>
      <c r="KU39">
        <v>0</v>
      </c>
      <c r="KV39">
        <v>1</v>
      </c>
      <c r="KX39">
        <v>1</v>
      </c>
      <c r="KY39">
        <v>1</v>
      </c>
      <c r="LF39" t="s">
        <v>321</v>
      </c>
      <c r="LK39">
        <v>1</v>
      </c>
      <c r="LL39" t="s">
        <v>318</v>
      </c>
      <c r="LM39" t="s">
        <v>318</v>
      </c>
      <c r="LN39">
        <v>0</v>
      </c>
      <c r="LO39">
        <v>1</v>
      </c>
    </row>
    <row r="40" spans="1:327" x14ac:dyDescent="0.2">
      <c r="A40" t="s">
        <v>355</v>
      </c>
      <c r="B40">
        <v>11</v>
      </c>
      <c r="C40">
        <v>1</v>
      </c>
      <c r="D40" t="s">
        <v>525</v>
      </c>
      <c r="E40" t="s">
        <v>462</v>
      </c>
      <c r="F40" t="s">
        <v>529</v>
      </c>
      <c r="G40">
        <v>2</v>
      </c>
      <c r="H40">
        <v>2</v>
      </c>
      <c r="I40" s="6">
        <v>9180035.4027094394</v>
      </c>
      <c r="J40">
        <v>0</v>
      </c>
      <c r="K40">
        <v>0</v>
      </c>
      <c r="L40" t="s">
        <v>320</v>
      </c>
      <c r="M40" t="s">
        <v>318</v>
      </c>
      <c r="N40" t="s">
        <v>462</v>
      </c>
      <c r="O40" t="s">
        <v>529</v>
      </c>
      <c r="P40" s="6">
        <f t="shared" si="0"/>
        <v>860962.5972905606</v>
      </c>
      <c r="Q40" s="6">
        <f t="shared" si="1"/>
        <v>10040998</v>
      </c>
      <c r="R40" s="6">
        <v>9180035.4027094394</v>
      </c>
      <c r="S40" t="s">
        <v>632</v>
      </c>
      <c r="T40" s="51">
        <v>44421.274645266203</v>
      </c>
      <c r="U40" s="6">
        <v>10040998.787962399</v>
      </c>
      <c r="V40">
        <v>1</v>
      </c>
      <c r="W40">
        <v>1</v>
      </c>
      <c r="X40" t="s">
        <v>530</v>
      </c>
      <c r="Y40" t="s">
        <v>530</v>
      </c>
      <c r="Z40">
        <v>206</v>
      </c>
      <c r="AA40">
        <v>365</v>
      </c>
      <c r="AB40">
        <v>1800</v>
      </c>
      <c r="AC40">
        <v>390</v>
      </c>
      <c r="AD40">
        <v>0.93600000000000005</v>
      </c>
      <c r="AE40">
        <v>0</v>
      </c>
      <c r="AF40">
        <v>51.981914997100802</v>
      </c>
      <c r="AG40">
        <v>0</v>
      </c>
      <c r="AH40" t="s">
        <v>792</v>
      </c>
      <c r="AI40" t="s">
        <v>636</v>
      </c>
      <c r="AJ40" t="s">
        <v>636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1</v>
      </c>
      <c r="AV40">
        <v>1</v>
      </c>
      <c r="AW40">
        <v>2</v>
      </c>
      <c r="BE40" s="35">
        <v>4108</v>
      </c>
      <c r="BF40" t="b">
        <v>1</v>
      </c>
      <c r="BG40">
        <v>0</v>
      </c>
      <c r="BI40" s="6">
        <v>10040998.787962399</v>
      </c>
      <c r="BK40" s="6">
        <v>10040998.787962399</v>
      </c>
      <c r="BL40">
        <v>0</v>
      </c>
      <c r="BM40" s="6">
        <v>4.51079777172467E-2</v>
      </c>
      <c r="BN40" s="6">
        <v>10797574.972231301</v>
      </c>
      <c r="BO40" s="6">
        <v>755270.93161931902</v>
      </c>
      <c r="BP40">
        <v>919.41046932414599</v>
      </c>
      <c r="BQ40">
        <v>385.79707227191301</v>
      </c>
      <c r="BR40">
        <v>0</v>
      </c>
      <c r="BS40">
        <v>0</v>
      </c>
      <c r="BT40">
        <v>54</v>
      </c>
      <c r="BU40">
        <v>147</v>
      </c>
      <c r="BV40">
        <v>474</v>
      </c>
      <c r="BW40" s="41">
        <v>0</v>
      </c>
      <c r="BX40">
        <v>0</v>
      </c>
      <c r="BY40" s="41">
        <v>0</v>
      </c>
      <c r="BZ40">
        <v>0</v>
      </c>
      <c r="CA40" s="41">
        <v>0</v>
      </c>
      <c r="CB40">
        <v>0</v>
      </c>
      <c r="CC40" s="41">
        <v>0</v>
      </c>
      <c r="CD40">
        <v>0</v>
      </c>
      <c r="CE40">
        <v>0</v>
      </c>
      <c r="CF40">
        <v>38220</v>
      </c>
      <c r="CG40">
        <v>3961</v>
      </c>
      <c r="CH40">
        <v>90090</v>
      </c>
      <c r="CI40" s="41">
        <v>0</v>
      </c>
      <c r="CJ40">
        <v>0</v>
      </c>
      <c r="CK40" s="41">
        <v>0</v>
      </c>
      <c r="CL40">
        <v>0</v>
      </c>
      <c r="CM40" s="41">
        <v>0</v>
      </c>
      <c r="CN40">
        <v>0</v>
      </c>
      <c r="CO40" s="41">
        <v>0</v>
      </c>
      <c r="CP40">
        <v>0</v>
      </c>
      <c r="CQ40">
        <v>147</v>
      </c>
      <c r="CR40" s="52">
        <v>0</v>
      </c>
      <c r="CS40" s="52">
        <v>0</v>
      </c>
      <c r="CT40">
        <v>3961</v>
      </c>
      <c r="CU40" s="52">
        <v>0</v>
      </c>
      <c r="CV40" s="52">
        <v>0</v>
      </c>
      <c r="CW40">
        <v>147</v>
      </c>
      <c r="CX40">
        <v>3961</v>
      </c>
      <c r="CY40" t="s">
        <v>793</v>
      </c>
      <c r="DA40" s="6">
        <v>5006941.8633318814</v>
      </c>
      <c r="DB40" s="6">
        <v>5034056.9246305656</v>
      </c>
      <c r="DC40">
        <v>0</v>
      </c>
      <c r="DD40">
        <v>0</v>
      </c>
      <c r="DE40" s="6">
        <v>2.2124669098834E-2</v>
      </c>
      <c r="DF40" s="6">
        <v>2.29833086184126E-2</v>
      </c>
      <c r="DG40" s="48">
        <v>1.49325417971041E-2</v>
      </c>
      <c r="DH40" s="48">
        <v>1.46390424260191E-2</v>
      </c>
      <c r="DI40" s="48">
        <v>2.9571584223123299E-2</v>
      </c>
      <c r="DJ40" s="48">
        <v>7.1921273017298898E-3</v>
      </c>
      <c r="DK40" s="48">
        <v>8.3442661923935502E-3</v>
      </c>
      <c r="DL40" s="48">
        <v>1.5536393494123399E-2</v>
      </c>
      <c r="DM40" s="6">
        <v>5399358.4544953397</v>
      </c>
      <c r="DN40" s="6">
        <v>5398216.517736</v>
      </c>
      <c r="DO40" s="6">
        <v>391489.54651054199</v>
      </c>
      <c r="DP40" s="6">
        <v>363781.38510877598</v>
      </c>
      <c r="DQ40" s="48">
        <v>97563.237036914797</v>
      </c>
      <c r="DR40" s="48">
        <v>98228.471012315204</v>
      </c>
      <c r="DS40" s="48">
        <v>195791.70804922999</v>
      </c>
      <c r="DT40" s="48">
        <v>279226.30947362701</v>
      </c>
      <c r="DU40" s="48">
        <v>264537.27307082003</v>
      </c>
      <c r="DV40" s="48">
        <v>543763.58254444797</v>
      </c>
      <c r="DW40">
        <v>0</v>
      </c>
      <c r="DX40">
        <v>0</v>
      </c>
      <c r="DY40">
        <v>0</v>
      </c>
      <c r="DZ40">
        <v>14700</v>
      </c>
      <c r="EA40">
        <v>1015.64102564102</v>
      </c>
      <c r="EB40">
        <v>15715.641025641</v>
      </c>
      <c r="EC40">
        <v>757.01904260828803</v>
      </c>
      <c r="ED40">
        <v>162.39142671585799</v>
      </c>
      <c r="EE40">
        <v>919.41046932414599</v>
      </c>
      <c r="EF40">
        <v>757.01904260828803</v>
      </c>
      <c r="EG40">
        <v>162.39142671585799</v>
      </c>
      <c r="EH40">
        <v>0</v>
      </c>
      <c r="EI40">
        <v>0</v>
      </c>
      <c r="EJ40">
        <v>0</v>
      </c>
      <c r="EK40">
        <v>170.00348563890699</v>
      </c>
      <c r="EL40">
        <v>215.79358663300599</v>
      </c>
      <c r="EM40">
        <v>170.00348563890699</v>
      </c>
      <c r="EN40">
        <v>215.79358663300599</v>
      </c>
      <c r="EO40">
        <v>385.79707227191301</v>
      </c>
      <c r="EP40">
        <v>0</v>
      </c>
      <c r="EQ40">
        <v>0</v>
      </c>
      <c r="ER40">
        <v>0</v>
      </c>
      <c r="ES40">
        <v>0</v>
      </c>
      <c r="ET40">
        <v>0</v>
      </c>
      <c r="EU40" s="1">
        <v>1.9656587915892201</v>
      </c>
      <c r="EV40" s="1">
        <v>0.17461077762364099</v>
      </c>
      <c r="EW40">
        <v>8.9999732245660201E-5</v>
      </c>
      <c r="EX40">
        <v>8.9998002856361796E-5</v>
      </c>
      <c r="EY40">
        <v>0</v>
      </c>
      <c r="EZ40" s="1">
        <v>9.7406529981288994</v>
      </c>
      <c r="FA40" s="1">
        <v>8.9955105795798393E-5</v>
      </c>
      <c r="FB40" s="1">
        <v>0</v>
      </c>
      <c r="FC40">
        <v>0</v>
      </c>
      <c r="FD40" s="1">
        <v>15.745539405260899</v>
      </c>
      <c r="FE40" s="1">
        <v>8.9996262848834803E-5</v>
      </c>
      <c r="FF40" s="1">
        <v>0</v>
      </c>
      <c r="FG40">
        <v>0</v>
      </c>
      <c r="FH40">
        <v>8.9998582349537504E-5</v>
      </c>
      <c r="FI40">
        <v>1.10908740907361</v>
      </c>
      <c r="FJ40">
        <v>0</v>
      </c>
      <c r="FK40">
        <v>0</v>
      </c>
      <c r="FL40">
        <v>8.1490742585010797E-5</v>
      </c>
      <c r="FM40">
        <v>0</v>
      </c>
      <c r="FN40">
        <v>7.9095286431574103E-9</v>
      </c>
      <c r="FO40">
        <v>7.9095286431574103E-9</v>
      </c>
      <c r="FP40">
        <v>5.94973403877929E-9</v>
      </c>
      <c r="FQ40">
        <v>7.9095286431574103E-9</v>
      </c>
      <c r="FR40">
        <v>4.8182224876569502E-9</v>
      </c>
      <c r="FS40">
        <v>4.8077606340512999E-9</v>
      </c>
      <c r="FT40">
        <v>4.8182224876569502E-9</v>
      </c>
      <c r="FU40">
        <v>0.36800102738311402</v>
      </c>
      <c r="FV40">
        <v>0.122000839396136</v>
      </c>
      <c r="FW40">
        <v>9.6311310142371803E-9</v>
      </c>
      <c r="FX40">
        <v>4.7968501929243597E-8</v>
      </c>
      <c r="FY40">
        <v>3.8337370915006402E-8</v>
      </c>
      <c r="FZ40" s="1">
        <v>8.5219176027082694E-8</v>
      </c>
      <c r="GA40">
        <v>1.32205197178603E-7</v>
      </c>
      <c r="GB40">
        <v>4.6986021151520302E-8</v>
      </c>
      <c r="GC40" s="1">
        <v>1.0178</v>
      </c>
      <c r="GD40">
        <v>7.4176493209758998E-2</v>
      </c>
      <c r="GE40">
        <v>0.1125</v>
      </c>
      <c r="GF40" s="1">
        <v>1.9656587915892201</v>
      </c>
      <c r="GG40" s="1">
        <v>0.17461077762364099</v>
      </c>
      <c r="GH40">
        <v>9.7999999999931394E-5</v>
      </c>
      <c r="GI40">
        <v>9.8000000000264502E-5</v>
      </c>
      <c r="GJ40">
        <v>0.35159134497702699</v>
      </c>
      <c r="GK40">
        <v>0.12873277450220799</v>
      </c>
      <c r="GL40">
        <v>9.7999999999931394E-5</v>
      </c>
      <c r="GM40">
        <v>9.8000000000264502E-5</v>
      </c>
      <c r="GN40">
        <v>0</v>
      </c>
      <c r="GO40">
        <v>17.986372902715999</v>
      </c>
      <c r="GP40" s="1">
        <v>9.7996039933823096E-5</v>
      </c>
      <c r="GQ40" s="1">
        <v>9.7923606569183503E-5</v>
      </c>
      <c r="GR40">
        <v>0</v>
      </c>
      <c r="GS40">
        <v>1.49915957568507</v>
      </c>
      <c r="GT40" s="1">
        <v>9.7998489216266597E-5</v>
      </c>
      <c r="GU40" s="1">
        <v>9.7951934310322398E-5</v>
      </c>
      <c r="GV40">
        <v>9.7978492767936105E-5</v>
      </c>
      <c r="GW40">
        <v>0</v>
      </c>
      <c r="GX40">
        <v>0.26652366303978497</v>
      </c>
      <c r="GY40">
        <v>0</v>
      </c>
      <c r="GZ40">
        <v>9.7999057143804901E-5</v>
      </c>
      <c r="HA40">
        <v>9.4981506277846907E-5</v>
      </c>
      <c r="HB40">
        <v>0</v>
      </c>
      <c r="HC40">
        <v>2.1542360227611E-7</v>
      </c>
      <c r="HD40">
        <v>2.1542360227611E-7</v>
      </c>
      <c r="HE40">
        <v>1.4266433367993099E-8</v>
      </c>
      <c r="HF40">
        <v>2.1542360227611E-7</v>
      </c>
      <c r="HG40">
        <v>8.4062864558198603E-8</v>
      </c>
      <c r="HH40">
        <v>8.4062864558198603E-8</v>
      </c>
      <c r="HI40">
        <v>4.3830471890826599E-8</v>
      </c>
      <c r="HJ40">
        <v>1.20670103671351</v>
      </c>
      <c r="HK40">
        <v>0.22196080555426301</v>
      </c>
      <c r="HL40">
        <v>-7.3052019275995104E-9</v>
      </c>
      <c r="HM40">
        <v>4.6413196453751199E-8</v>
      </c>
      <c r="HN40">
        <v>5.3718398381350703E-8</v>
      </c>
      <c r="HO40">
        <v>1.03993109783334E-7</v>
      </c>
      <c r="HP40">
        <v>1.39831160786205E-7</v>
      </c>
      <c r="HQ40">
        <v>3.5838051002871203E-8</v>
      </c>
      <c r="HR40">
        <v>0.84699999999999998</v>
      </c>
      <c r="HS40">
        <v>0</v>
      </c>
      <c r="HT40">
        <v>0</v>
      </c>
      <c r="HU40">
        <v>0</v>
      </c>
      <c r="HV40" s="1">
        <v>9.7406529981288994</v>
      </c>
      <c r="HW40" s="1">
        <v>9.7996039933823096E-5</v>
      </c>
      <c r="HX40" s="1">
        <v>9.7923606569183503E-5</v>
      </c>
      <c r="HY40">
        <v>0</v>
      </c>
      <c r="HZ40" s="1">
        <v>15.745539405260899</v>
      </c>
      <c r="IA40" s="1">
        <v>9.7998489216266597E-5</v>
      </c>
      <c r="IB40" s="1">
        <v>9.7951934310322398E-5</v>
      </c>
      <c r="IC40">
        <v>9.7978492767936105E-5</v>
      </c>
      <c r="ID40">
        <v>8.9998582349537504E-5</v>
      </c>
      <c r="IE40">
        <v>1.10908740907361</v>
      </c>
      <c r="IF40">
        <v>0</v>
      </c>
      <c r="IG40">
        <v>9.7999057143804901E-5</v>
      </c>
      <c r="IH40">
        <v>9.4981506277846907E-5</v>
      </c>
      <c r="II40">
        <v>0</v>
      </c>
      <c r="IJ40">
        <v>2.1542360227611E-7</v>
      </c>
      <c r="IK40">
        <v>2.1542360227611E-7</v>
      </c>
      <c r="IL40">
        <v>1.4266433367993099E-8</v>
      </c>
      <c r="IM40">
        <v>2.1542360227611E-7</v>
      </c>
      <c r="IN40">
        <v>8.4062864558198603E-8</v>
      </c>
      <c r="IO40">
        <v>8.4062864558198603E-8</v>
      </c>
      <c r="IP40">
        <v>4.3830471890826599E-8</v>
      </c>
      <c r="IQ40">
        <v>1.20670103671351</v>
      </c>
      <c r="IR40">
        <v>0.22196080555426301</v>
      </c>
      <c r="IS40">
        <v>7867</v>
      </c>
      <c r="IT40">
        <v>6889</v>
      </c>
      <c r="IU40">
        <v>390</v>
      </c>
      <c r="IV40">
        <v>390</v>
      </c>
      <c r="IW40">
        <v>0</v>
      </c>
      <c r="IX40">
        <v>335</v>
      </c>
      <c r="IY40">
        <v>55</v>
      </c>
      <c r="IZ40">
        <v>1</v>
      </c>
      <c r="JA40">
        <v>609</v>
      </c>
      <c r="JB40">
        <v>4248</v>
      </c>
      <c r="JC40">
        <v>4625</v>
      </c>
      <c r="JD40">
        <v>212</v>
      </c>
      <c r="JE40">
        <v>211</v>
      </c>
      <c r="JF40">
        <v>3619</v>
      </c>
      <c r="JG40">
        <v>2854</v>
      </c>
      <c r="JH40">
        <v>5</v>
      </c>
      <c r="JI40">
        <v>5</v>
      </c>
      <c r="JJ40">
        <v>760</v>
      </c>
      <c r="JK40">
        <v>6.3233958486819098E-4</v>
      </c>
      <c r="JL40">
        <v>6.5670024747155299E-4</v>
      </c>
      <c r="JM40">
        <v>6.3184946892746996E-4</v>
      </c>
      <c r="JN40">
        <v>6.3233958486819098E-4</v>
      </c>
      <c r="JO40">
        <v>6.4830349990785397E-4</v>
      </c>
      <c r="JP40">
        <v>6.5670024747155299E-4</v>
      </c>
      <c r="JQ40">
        <v>0</v>
      </c>
      <c r="JR40">
        <v>0</v>
      </c>
      <c r="JS40">
        <v>0</v>
      </c>
      <c r="JT40">
        <v>0</v>
      </c>
      <c r="JU40">
        <v>0</v>
      </c>
      <c r="JV40">
        <v>0</v>
      </c>
      <c r="JW40">
        <v>5.6992164278108298E-2</v>
      </c>
      <c r="JX40">
        <v>5.6996980618019603E-2</v>
      </c>
      <c r="JY40">
        <v>7.0881290385172296E-2</v>
      </c>
      <c r="JZ40">
        <v>7.0569174248673705E-2</v>
      </c>
      <c r="KA40">
        <v>2.32592908663766E-9</v>
      </c>
      <c r="KB40">
        <v>9.4381698382994795E-8</v>
      </c>
      <c r="KC40">
        <v>9.2055769296357105E-8</v>
      </c>
      <c r="KD40">
        <v>1.8921228581041599E-7</v>
      </c>
      <c r="KE40">
        <v>2.7203635796480802E-7</v>
      </c>
      <c r="KF40">
        <v>8.2824072154391604E-8</v>
      </c>
      <c r="KG40" s="1">
        <v>1.0178</v>
      </c>
      <c r="KH40">
        <v>5026841.7146490198</v>
      </c>
      <c r="KI40">
        <v>10033783.5779809</v>
      </c>
      <c r="KJ40">
        <v>7.4176493209758998E-2</v>
      </c>
      <c r="KK40">
        <v>0.1125</v>
      </c>
      <c r="KL40">
        <v>0</v>
      </c>
      <c r="KM40" t="s">
        <v>794</v>
      </c>
      <c r="KO40" t="s">
        <v>795</v>
      </c>
      <c r="KP40" t="s">
        <v>525</v>
      </c>
      <c r="KQ40" t="s">
        <v>320</v>
      </c>
      <c r="KR40">
        <v>2</v>
      </c>
      <c r="KS40">
        <v>0</v>
      </c>
      <c r="KT40">
        <v>0</v>
      </c>
      <c r="KU40">
        <v>0</v>
      </c>
      <c r="KV40">
        <v>1</v>
      </c>
      <c r="KX40">
        <v>1</v>
      </c>
      <c r="KY40">
        <v>1</v>
      </c>
      <c r="LF40" t="s">
        <v>321</v>
      </c>
      <c r="LK40">
        <v>1</v>
      </c>
      <c r="LL40" t="s">
        <v>318</v>
      </c>
      <c r="LM40" t="s">
        <v>318</v>
      </c>
      <c r="LN40">
        <v>0</v>
      </c>
      <c r="LO40">
        <v>1</v>
      </c>
    </row>
    <row r="41" spans="1:327" x14ac:dyDescent="0.2">
      <c r="A41" t="s">
        <v>355</v>
      </c>
      <c r="B41">
        <v>13</v>
      </c>
      <c r="C41">
        <v>4</v>
      </c>
      <c r="D41" t="s">
        <v>525</v>
      </c>
      <c r="E41" t="s">
        <v>462</v>
      </c>
      <c r="F41" t="s">
        <v>529</v>
      </c>
      <c r="G41">
        <v>2</v>
      </c>
      <c r="H41">
        <v>3</v>
      </c>
      <c r="I41" s="6">
        <v>9335143.4963133391</v>
      </c>
      <c r="J41">
        <v>0</v>
      </c>
      <c r="K41">
        <v>0</v>
      </c>
      <c r="L41" t="s">
        <v>320</v>
      </c>
      <c r="M41" t="s">
        <v>318</v>
      </c>
      <c r="N41" t="s">
        <v>462</v>
      </c>
      <c r="O41" t="s">
        <v>529</v>
      </c>
      <c r="P41" s="6">
        <f t="shared" si="0"/>
        <v>980971.5036866609</v>
      </c>
      <c r="Q41" s="6">
        <f t="shared" si="1"/>
        <v>10316115</v>
      </c>
      <c r="R41" s="6">
        <v>9335143.4963133391</v>
      </c>
      <c r="S41" t="s">
        <v>632</v>
      </c>
      <c r="T41" s="51">
        <v>44421.593265358795</v>
      </c>
      <c r="U41" s="6">
        <v>10316115.3606706</v>
      </c>
      <c r="V41">
        <v>1</v>
      </c>
      <c r="W41">
        <v>1</v>
      </c>
      <c r="X41" t="s">
        <v>530</v>
      </c>
      <c r="Y41" t="s">
        <v>530</v>
      </c>
      <c r="Z41">
        <v>228</v>
      </c>
      <c r="AA41">
        <v>376</v>
      </c>
      <c r="AB41">
        <v>1800</v>
      </c>
      <c r="AC41">
        <v>390</v>
      </c>
      <c r="AD41">
        <v>0.96399999999999997</v>
      </c>
      <c r="AE41">
        <v>0</v>
      </c>
      <c r="AF41">
        <v>70.062004089355398</v>
      </c>
      <c r="AG41">
        <v>0</v>
      </c>
      <c r="AH41" t="s">
        <v>796</v>
      </c>
      <c r="AI41" t="s">
        <v>636</v>
      </c>
      <c r="AJ41" t="s">
        <v>636</v>
      </c>
      <c r="AM41">
        <v>0</v>
      </c>
      <c r="AN41">
        <v>0</v>
      </c>
      <c r="AO41">
        <v>0</v>
      </c>
      <c r="AP41">
        <v>0</v>
      </c>
      <c r="AQ41">
        <v>1</v>
      </c>
      <c r="AR41">
        <v>1</v>
      </c>
      <c r="AV41">
        <v>1</v>
      </c>
      <c r="AW41">
        <v>3</v>
      </c>
      <c r="BE41" s="35">
        <v>5293</v>
      </c>
      <c r="BF41" t="b">
        <v>1</v>
      </c>
      <c r="BG41">
        <v>0</v>
      </c>
      <c r="BI41" s="6">
        <v>10316115.3606706</v>
      </c>
      <c r="BK41" s="6">
        <v>10316115.3606706</v>
      </c>
      <c r="BL41">
        <v>0</v>
      </c>
      <c r="BM41" s="6">
        <v>0.39627732767949297</v>
      </c>
      <c r="BN41" s="6">
        <v>10906315.9979163</v>
      </c>
      <c r="BO41" s="6">
        <v>589143.10886021599</v>
      </c>
      <c r="BP41">
        <v>821.430417484602</v>
      </c>
      <c r="BQ41">
        <v>235.701690621826</v>
      </c>
      <c r="BR41">
        <v>0</v>
      </c>
      <c r="BS41">
        <v>0</v>
      </c>
      <c r="BT41">
        <v>54</v>
      </c>
      <c r="BU41">
        <v>192</v>
      </c>
      <c r="BV41">
        <v>474</v>
      </c>
      <c r="BW41" s="41">
        <v>0</v>
      </c>
      <c r="BX41">
        <v>9</v>
      </c>
      <c r="BY41" s="41">
        <v>0</v>
      </c>
      <c r="BZ41">
        <v>4239</v>
      </c>
      <c r="CA41" s="41">
        <v>0</v>
      </c>
      <c r="CB41">
        <v>0</v>
      </c>
      <c r="CC41" s="41">
        <v>0</v>
      </c>
      <c r="CD41">
        <v>3619</v>
      </c>
      <c r="CE41">
        <v>0</v>
      </c>
      <c r="CF41">
        <v>47580</v>
      </c>
      <c r="CG41">
        <v>5101</v>
      </c>
      <c r="CH41">
        <v>80730</v>
      </c>
      <c r="CI41" s="41">
        <v>0</v>
      </c>
      <c r="CJ41">
        <v>3510</v>
      </c>
      <c r="CK41" s="41">
        <v>0</v>
      </c>
      <c r="CL41">
        <v>1652875</v>
      </c>
      <c r="CM41" s="41">
        <v>0</v>
      </c>
      <c r="CN41">
        <v>0</v>
      </c>
      <c r="CO41" s="41">
        <v>0</v>
      </c>
      <c r="CP41">
        <v>1411355</v>
      </c>
      <c r="CQ41">
        <v>192</v>
      </c>
      <c r="CR41" s="52">
        <v>0</v>
      </c>
      <c r="CS41" s="52">
        <v>0</v>
      </c>
      <c r="CT41">
        <v>5101</v>
      </c>
      <c r="CU41" s="52">
        <v>0</v>
      </c>
      <c r="CV41" s="52">
        <v>0</v>
      </c>
      <c r="CW41">
        <v>192</v>
      </c>
      <c r="CX41">
        <v>5101</v>
      </c>
      <c r="CY41" t="s">
        <v>797</v>
      </c>
      <c r="DA41" s="6">
        <v>5145352.0675868513</v>
      </c>
      <c r="DB41" s="6">
        <v>5170763.2930838289</v>
      </c>
      <c r="DC41">
        <v>0</v>
      </c>
      <c r="DD41">
        <v>0</v>
      </c>
      <c r="DE41" s="6">
        <v>0.37288583338980402</v>
      </c>
      <c r="DF41" s="6">
        <v>2.33914942896889E-2</v>
      </c>
      <c r="DG41" s="48">
        <v>0.15608718057020701</v>
      </c>
      <c r="DH41" s="48">
        <v>1.5709350260479701E-2</v>
      </c>
      <c r="DI41" s="48">
        <v>0.17179653083068699</v>
      </c>
      <c r="DJ41" s="48">
        <v>0.21679865281959701</v>
      </c>
      <c r="DK41" s="48">
        <v>7.6821440292092801E-3</v>
      </c>
      <c r="DL41" s="48">
        <v>0.22448079684880601</v>
      </c>
      <c r="DM41" s="6">
        <v>5454600.4845238104</v>
      </c>
      <c r="DN41" s="6">
        <v>5451715.5133925201</v>
      </c>
      <c r="DO41" s="6">
        <v>308376.38381026703</v>
      </c>
      <c r="DP41" s="6">
        <v>280766.72504994902</v>
      </c>
      <c r="DQ41" s="48">
        <v>84048.512983365901</v>
      </c>
      <c r="DR41" s="48">
        <v>83680.470072845696</v>
      </c>
      <c r="DS41" s="48">
        <v>167728.983056211</v>
      </c>
      <c r="DT41" s="48">
        <v>205127.87082690099</v>
      </c>
      <c r="DU41" s="48">
        <v>195789.075489924</v>
      </c>
      <c r="DV41" s="48">
        <v>400916.94631682499</v>
      </c>
      <c r="DW41">
        <v>0</v>
      </c>
      <c r="DX41">
        <v>0</v>
      </c>
      <c r="DY41">
        <v>0</v>
      </c>
      <c r="DZ41">
        <v>19200</v>
      </c>
      <c r="EA41">
        <v>1297.17948717948</v>
      </c>
      <c r="EB41">
        <v>20497.179487179401</v>
      </c>
      <c r="EC41">
        <v>755.64462285742604</v>
      </c>
      <c r="ED41">
        <v>65.785794627175704</v>
      </c>
      <c r="EE41">
        <v>821.430417484602</v>
      </c>
      <c r="EF41">
        <v>755.64462285742604</v>
      </c>
      <c r="EG41">
        <v>65.785794627175704</v>
      </c>
      <c r="EH41">
        <v>0</v>
      </c>
      <c r="EI41">
        <v>0</v>
      </c>
      <c r="EJ41">
        <v>0</v>
      </c>
      <c r="EK41">
        <v>116.01561800134</v>
      </c>
      <c r="EL41">
        <v>119.68607262048501</v>
      </c>
      <c r="EM41">
        <v>116.01561800134</v>
      </c>
      <c r="EN41">
        <v>119.68607262048501</v>
      </c>
      <c r="EO41">
        <v>235.701690621826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1.9802498799770101</v>
      </c>
      <c r="EV41">
        <v>0.195848947650582</v>
      </c>
      <c r="EW41">
        <v>8.9999746879732001E-5</v>
      </c>
      <c r="EX41">
        <v>0</v>
      </c>
      <c r="EY41">
        <v>0</v>
      </c>
      <c r="EZ41">
        <v>11.8580780704026</v>
      </c>
      <c r="FA41">
        <v>8.9969533459820201E-5</v>
      </c>
      <c r="FB41">
        <v>8.9973282310779003E-5</v>
      </c>
      <c r="FC41">
        <v>0</v>
      </c>
      <c r="FD41">
        <v>20.0000098428164</v>
      </c>
      <c r="FE41">
        <v>8.99955466207025E-5</v>
      </c>
      <c r="FF41">
        <v>0</v>
      </c>
      <c r="FG41">
        <v>0</v>
      </c>
      <c r="FH41">
        <v>8.9998399070478894E-5</v>
      </c>
      <c r="FI41">
        <v>1.1090871054568401</v>
      </c>
      <c r="FJ41">
        <v>0</v>
      </c>
      <c r="FK41">
        <v>0</v>
      </c>
      <c r="FL41">
        <v>8.9622340759820606E-5</v>
      </c>
      <c r="FM41">
        <v>0</v>
      </c>
      <c r="FN41" s="1">
        <v>6.1624539318683103E-8</v>
      </c>
      <c r="FO41" s="1">
        <v>6.1624539318683103E-8</v>
      </c>
      <c r="FP41" s="1">
        <v>6.03986727298888E-9</v>
      </c>
      <c r="FQ41" s="1">
        <v>6.1624539318683103E-8</v>
      </c>
      <c r="FR41" s="1">
        <v>4.53311323478367E-8</v>
      </c>
      <c r="FS41" s="1">
        <v>4.0303408166408799E-8</v>
      </c>
      <c r="FT41" s="1">
        <v>4.53311323478367E-8</v>
      </c>
      <c r="FU41">
        <v>0.36800101293366699</v>
      </c>
      <c r="FV41">
        <v>0.110505282470842</v>
      </c>
      <c r="FW41" s="1">
        <v>-2.51695017022075E-6</v>
      </c>
      <c r="FX41" s="1">
        <v>4.2322034995686003E-8</v>
      </c>
      <c r="FY41" s="1">
        <v>2.5592722052164399E-6</v>
      </c>
      <c r="FZ41" s="1">
        <v>9.0211144444275699E-9</v>
      </c>
      <c r="GA41" s="1">
        <v>9.4103738675077597E-7</v>
      </c>
      <c r="GB41" s="1">
        <v>9.3201627230634797E-7</v>
      </c>
      <c r="GC41">
        <v>1.1189</v>
      </c>
      <c r="GD41">
        <v>6.9813170079773099E-2</v>
      </c>
      <c r="GE41">
        <v>0.11874999999999999</v>
      </c>
      <c r="GF41">
        <v>1.9802498799770101</v>
      </c>
      <c r="GG41">
        <v>0.195848947650582</v>
      </c>
      <c r="GH41" s="1">
        <v>9.7999999999931394E-5</v>
      </c>
      <c r="GI41">
        <v>9.8000000000264502E-5</v>
      </c>
      <c r="GJ41">
        <v>0.29625087136734801</v>
      </c>
      <c r="GK41">
        <v>0.19705327454886801</v>
      </c>
      <c r="GL41" s="1">
        <v>9.7999999999931394E-5</v>
      </c>
      <c r="GM41">
        <v>9.8000000000264502E-5</v>
      </c>
      <c r="GN41">
        <v>0</v>
      </c>
      <c r="GO41">
        <v>25.317230977882499</v>
      </c>
      <c r="GP41">
        <v>9.7994508024196099E-5</v>
      </c>
      <c r="GQ41">
        <v>9.7996220319459997E-5</v>
      </c>
      <c r="GR41">
        <v>0</v>
      </c>
      <c r="GS41">
        <v>1.5002946607225001</v>
      </c>
      <c r="GT41">
        <v>9.7997077745992604E-5</v>
      </c>
      <c r="GU41">
        <v>9.7994007565754105E-5</v>
      </c>
      <c r="GV41">
        <v>9.7993829278664098E-5</v>
      </c>
      <c r="GW41">
        <v>9.7990722508711702E-5</v>
      </c>
      <c r="GX41">
        <v>0.67760853055709003</v>
      </c>
      <c r="GY41">
        <v>0</v>
      </c>
      <c r="GZ41">
        <v>9.7999895649181199E-5</v>
      </c>
      <c r="HA41">
        <v>9.7443754722981101E-5</v>
      </c>
      <c r="HB41">
        <v>0</v>
      </c>
      <c r="HC41">
        <v>1.6084108001024299E-7</v>
      </c>
      <c r="HD41">
        <v>1.6084108001024299E-7</v>
      </c>
      <c r="HE41">
        <v>1.09968837591623E-7</v>
      </c>
      <c r="HF41">
        <v>1.6084108001024299E-7</v>
      </c>
      <c r="HG41" s="1">
        <v>1.4130836611947401E-7</v>
      </c>
      <c r="HH41" s="1">
        <v>1.2435199381322E-7</v>
      </c>
      <c r="HI41" s="1">
        <v>1.4130836611947401E-7</v>
      </c>
      <c r="HJ41">
        <v>1.2067010596323899</v>
      </c>
      <c r="HK41">
        <v>0.447708765395672</v>
      </c>
      <c r="HL41">
        <v>-4.0164682464981298E-9</v>
      </c>
      <c r="HM41">
        <v>4.4084814424200798E-8</v>
      </c>
      <c r="HN41">
        <v>4.8101282670698898E-8</v>
      </c>
      <c r="HO41" s="1">
        <v>1.32013159688023E-7</v>
      </c>
      <c r="HP41" s="1">
        <v>1.6026305843280399E-7</v>
      </c>
      <c r="HQ41" s="1">
        <v>2.8249898744781001E-8</v>
      </c>
      <c r="HR41">
        <v>1.079</v>
      </c>
      <c r="HS41">
        <v>0</v>
      </c>
      <c r="HT41">
        <v>0</v>
      </c>
      <c r="HU41">
        <v>0</v>
      </c>
      <c r="HV41">
        <v>11.8580780704026</v>
      </c>
      <c r="HW41">
        <v>9.7994508024196099E-5</v>
      </c>
      <c r="HX41">
        <v>9.7996220319459997E-5</v>
      </c>
      <c r="HY41">
        <v>0</v>
      </c>
      <c r="HZ41">
        <v>20.0000098428164</v>
      </c>
      <c r="IA41">
        <v>9.7997077745992604E-5</v>
      </c>
      <c r="IB41">
        <v>9.7994007565754105E-5</v>
      </c>
      <c r="IC41">
        <v>9.7993829278664098E-5</v>
      </c>
      <c r="ID41">
        <v>9.7990722508711702E-5</v>
      </c>
      <c r="IE41">
        <v>1.1090871054568401</v>
      </c>
      <c r="IF41">
        <v>0</v>
      </c>
      <c r="IG41">
        <v>9.7999895649181199E-5</v>
      </c>
      <c r="IH41">
        <v>9.7443754722981101E-5</v>
      </c>
      <c r="II41">
        <v>0</v>
      </c>
      <c r="IJ41">
        <v>1.6084108001024299E-7</v>
      </c>
      <c r="IK41">
        <v>1.6084108001024299E-7</v>
      </c>
      <c r="IL41">
        <v>1.09968837591623E-7</v>
      </c>
      <c r="IM41">
        <v>1.6084108001024299E-7</v>
      </c>
      <c r="IN41" s="1">
        <v>1.4130836611947401E-7</v>
      </c>
      <c r="IO41" s="1">
        <v>1.2435199381322E-7</v>
      </c>
      <c r="IP41" s="1">
        <v>1.4130836611947401E-7</v>
      </c>
      <c r="IQ41">
        <v>1.2067010596323899</v>
      </c>
      <c r="IR41">
        <v>0.447708765395672</v>
      </c>
      <c r="IS41">
        <v>7867</v>
      </c>
      <c r="IT41">
        <v>6889</v>
      </c>
      <c r="IU41">
        <v>390</v>
      </c>
      <c r="IV41">
        <v>390</v>
      </c>
      <c r="IW41">
        <v>0</v>
      </c>
      <c r="IX41">
        <v>335</v>
      </c>
      <c r="IY41">
        <v>55</v>
      </c>
      <c r="IZ41">
        <v>1</v>
      </c>
      <c r="JA41">
        <v>609</v>
      </c>
      <c r="JB41">
        <v>4248</v>
      </c>
      <c r="JC41">
        <v>4625</v>
      </c>
      <c r="JD41">
        <v>212</v>
      </c>
      <c r="JE41">
        <v>211</v>
      </c>
      <c r="JF41">
        <v>3619</v>
      </c>
      <c r="JG41">
        <v>2854</v>
      </c>
      <c r="JH41">
        <v>5</v>
      </c>
      <c r="JI41">
        <v>5</v>
      </c>
      <c r="JJ41">
        <v>760</v>
      </c>
      <c r="JK41" s="1">
        <v>6.3233958486819098E-4</v>
      </c>
      <c r="JL41" s="1">
        <v>6.5670024747155299E-4</v>
      </c>
      <c r="JM41" s="1">
        <v>6.3184946892746996E-4</v>
      </c>
      <c r="JN41" s="1">
        <v>6.3233958486819098E-4</v>
      </c>
      <c r="JO41" s="1">
        <v>6.4830349990785397E-4</v>
      </c>
      <c r="JP41" s="1">
        <v>6.5670024747155299E-4</v>
      </c>
      <c r="JQ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W41">
        <v>5.6992164278108298E-2</v>
      </c>
      <c r="JX41">
        <v>5.6996980618019603E-2</v>
      </c>
      <c r="JY41">
        <v>7.0881290385172296E-2</v>
      </c>
      <c r="JZ41">
        <v>7.0569174248673705E-2</v>
      </c>
      <c r="KA41">
        <v>-2.52096663846725E-6</v>
      </c>
      <c r="KB41">
        <v>8.6406849419886801E-8</v>
      </c>
      <c r="KC41">
        <v>2.6073734878871398E-6</v>
      </c>
      <c r="KD41" s="1">
        <v>1.4103427413244999E-7</v>
      </c>
      <c r="KE41" s="1">
        <v>1.10130044518358E-6</v>
      </c>
      <c r="KF41" s="1">
        <v>9.6026617105112896E-7</v>
      </c>
      <c r="KG41">
        <v>1.1189</v>
      </c>
      <c r="KH41">
        <v>5141939.6137444396</v>
      </c>
      <c r="KI41">
        <v>10287291.681331299</v>
      </c>
      <c r="KJ41">
        <v>6.9813170079773099E-2</v>
      </c>
      <c r="KK41">
        <v>0.11874999999999999</v>
      </c>
      <c r="KL41">
        <v>0</v>
      </c>
      <c r="KM41" t="s">
        <v>798</v>
      </c>
      <c r="KO41" t="s">
        <v>799</v>
      </c>
      <c r="KP41" t="s">
        <v>525</v>
      </c>
      <c r="KQ41" t="s">
        <v>320</v>
      </c>
      <c r="KR41">
        <v>2</v>
      </c>
      <c r="KS41">
        <v>0</v>
      </c>
      <c r="KT41">
        <v>0</v>
      </c>
      <c r="KU41">
        <v>0</v>
      </c>
      <c r="KV41">
        <v>1</v>
      </c>
      <c r="KX41">
        <v>1</v>
      </c>
      <c r="KY41">
        <v>1</v>
      </c>
      <c r="LF41" t="s">
        <v>321</v>
      </c>
      <c r="LK41">
        <v>1</v>
      </c>
      <c r="LL41" t="s">
        <v>318</v>
      </c>
      <c r="LM41" t="s">
        <v>318</v>
      </c>
      <c r="LN41">
        <v>0</v>
      </c>
      <c r="LO41">
        <v>1</v>
      </c>
    </row>
    <row r="42" spans="1:327" x14ac:dyDescent="0.2">
      <c r="A42" t="s">
        <v>355</v>
      </c>
      <c r="B42">
        <v>16</v>
      </c>
      <c r="C42">
        <v>4</v>
      </c>
      <c r="D42" t="s">
        <v>525</v>
      </c>
      <c r="E42" t="s">
        <v>462</v>
      </c>
      <c r="F42" t="s">
        <v>529</v>
      </c>
      <c r="G42">
        <v>2</v>
      </c>
      <c r="H42">
        <v>4</v>
      </c>
      <c r="I42" s="6">
        <v>9353303.1168336105</v>
      </c>
      <c r="J42">
        <v>0</v>
      </c>
      <c r="K42">
        <v>0</v>
      </c>
      <c r="L42" t="s">
        <v>320</v>
      </c>
      <c r="M42" t="s">
        <v>318</v>
      </c>
      <c r="N42" t="s">
        <v>462</v>
      </c>
      <c r="O42" t="s">
        <v>529</v>
      </c>
      <c r="P42" s="6">
        <f t="shared" si="0"/>
        <v>883509.88316638954</v>
      </c>
      <c r="Q42" s="6">
        <f t="shared" si="1"/>
        <v>10236813</v>
      </c>
      <c r="R42" s="6">
        <v>9353303.1168336105</v>
      </c>
      <c r="S42" t="s">
        <v>632</v>
      </c>
      <c r="T42" s="51">
        <v>44421.738544328706</v>
      </c>
      <c r="U42" s="6">
        <v>10236813.0094354</v>
      </c>
      <c r="V42">
        <v>1</v>
      </c>
      <c r="W42">
        <v>1</v>
      </c>
      <c r="X42" t="s">
        <v>530</v>
      </c>
      <c r="Y42" t="s">
        <v>530</v>
      </c>
      <c r="Z42">
        <v>185</v>
      </c>
      <c r="AA42">
        <v>421</v>
      </c>
      <c r="AB42">
        <v>1800</v>
      </c>
      <c r="AC42">
        <v>390</v>
      </c>
      <c r="AD42">
        <v>1.079</v>
      </c>
      <c r="AE42">
        <v>0</v>
      </c>
      <c r="AF42">
        <v>61.257624626159597</v>
      </c>
      <c r="AG42">
        <v>0</v>
      </c>
      <c r="AH42" t="s">
        <v>800</v>
      </c>
      <c r="AI42" t="s">
        <v>636</v>
      </c>
      <c r="AJ42" t="s">
        <v>636</v>
      </c>
      <c r="AM42">
        <v>0</v>
      </c>
      <c r="AN42">
        <v>0</v>
      </c>
      <c r="AO42">
        <v>0</v>
      </c>
      <c r="AP42">
        <v>0</v>
      </c>
      <c r="AQ42">
        <v>1</v>
      </c>
      <c r="AR42">
        <v>1</v>
      </c>
      <c r="AV42">
        <v>1</v>
      </c>
      <c r="AW42">
        <v>4</v>
      </c>
      <c r="BE42" s="35">
        <v>4022</v>
      </c>
      <c r="BF42" t="b">
        <v>1</v>
      </c>
      <c r="BG42">
        <v>0</v>
      </c>
      <c r="BI42" s="6">
        <v>10236813.0094354</v>
      </c>
      <c r="BK42" s="6">
        <v>10236813.0094354</v>
      </c>
      <c r="BL42">
        <v>0</v>
      </c>
      <c r="BM42" s="6">
        <v>0.26727231051228301</v>
      </c>
      <c r="BN42" s="6">
        <v>10976552.516879</v>
      </c>
      <c r="BO42" s="6">
        <v>738306.62355790404</v>
      </c>
      <c r="BP42">
        <v>1004.59868431742</v>
      </c>
      <c r="BQ42">
        <v>428.017929048535</v>
      </c>
      <c r="BR42">
        <v>0</v>
      </c>
      <c r="BS42">
        <v>0</v>
      </c>
      <c r="BT42">
        <v>54</v>
      </c>
      <c r="BU42">
        <v>149</v>
      </c>
      <c r="BV42">
        <v>474</v>
      </c>
      <c r="BW42" s="41">
        <v>0</v>
      </c>
      <c r="BX42">
        <v>9</v>
      </c>
      <c r="BY42" s="41">
        <v>0</v>
      </c>
      <c r="BZ42">
        <v>4239</v>
      </c>
      <c r="CA42" s="41">
        <v>0</v>
      </c>
      <c r="CB42">
        <v>0</v>
      </c>
      <c r="CC42" s="41">
        <v>0</v>
      </c>
      <c r="CD42">
        <v>3619</v>
      </c>
      <c r="CE42">
        <v>0</v>
      </c>
      <c r="CF42">
        <v>38610</v>
      </c>
      <c r="CG42">
        <v>3873</v>
      </c>
      <c r="CH42">
        <v>89700</v>
      </c>
      <c r="CI42" s="41">
        <v>0</v>
      </c>
      <c r="CJ42">
        <v>3510</v>
      </c>
      <c r="CK42" s="41">
        <v>0</v>
      </c>
      <c r="CL42">
        <v>1652875</v>
      </c>
      <c r="CM42" s="41">
        <v>0</v>
      </c>
      <c r="CN42">
        <v>0</v>
      </c>
      <c r="CO42" s="41">
        <v>0</v>
      </c>
      <c r="CP42">
        <v>1411355</v>
      </c>
      <c r="CQ42">
        <v>149</v>
      </c>
      <c r="CR42" s="52">
        <v>0</v>
      </c>
      <c r="CS42" s="52">
        <v>0</v>
      </c>
      <c r="CT42">
        <v>3873</v>
      </c>
      <c r="CU42" s="52">
        <v>0</v>
      </c>
      <c r="CV42" s="52">
        <v>0</v>
      </c>
      <c r="CW42">
        <v>149</v>
      </c>
      <c r="CX42">
        <v>3873</v>
      </c>
      <c r="CY42" t="s">
        <v>801</v>
      </c>
      <c r="DA42" s="6">
        <v>5104618.7859995253</v>
      </c>
      <c r="DB42" s="6">
        <v>5132194.2234358937</v>
      </c>
      <c r="DC42">
        <v>0</v>
      </c>
      <c r="DD42">
        <v>0</v>
      </c>
      <c r="DE42" s="6">
        <v>0.240488298612718</v>
      </c>
      <c r="DF42" s="6">
        <v>2.67840118995657E-2</v>
      </c>
      <c r="DG42" s="48">
        <v>0.106656572322805</v>
      </c>
      <c r="DH42" s="48">
        <v>1.50362592468915E-2</v>
      </c>
      <c r="DI42" s="48">
        <v>0.121692831569696</v>
      </c>
      <c r="DJ42" s="48">
        <v>0.13383172628991299</v>
      </c>
      <c r="DK42" s="48">
        <v>1.1747752652674101E-2</v>
      </c>
      <c r="DL42" s="48">
        <v>0.14557947894258699</v>
      </c>
      <c r="DM42" s="6">
        <v>5489204.1924363002</v>
      </c>
      <c r="DN42" s="6">
        <v>5487348.3244426996</v>
      </c>
      <c r="DO42" s="6">
        <v>383599.53266178397</v>
      </c>
      <c r="DP42" s="6">
        <v>354707.09089612</v>
      </c>
      <c r="DQ42" s="48">
        <v>90516.969054822795</v>
      </c>
      <c r="DR42" s="48">
        <v>91007.144534318606</v>
      </c>
      <c r="DS42" s="48">
        <v>181524.11358914099</v>
      </c>
      <c r="DT42" s="48">
        <v>278182.56360696099</v>
      </c>
      <c r="DU42" s="48">
        <v>262706.86943872401</v>
      </c>
      <c r="DV42" s="48">
        <v>540889.43304568599</v>
      </c>
      <c r="DW42">
        <v>0</v>
      </c>
      <c r="DX42">
        <v>0</v>
      </c>
      <c r="DY42">
        <v>0</v>
      </c>
      <c r="DZ42">
        <v>14900</v>
      </c>
      <c r="EA42">
        <v>993.07692307692298</v>
      </c>
      <c r="EB42">
        <v>15893.0769230769</v>
      </c>
      <c r="EC42">
        <v>775.85002120167906</v>
      </c>
      <c r="ED42">
        <v>228.748663115743</v>
      </c>
      <c r="EE42">
        <v>1004.59868431742</v>
      </c>
      <c r="EF42">
        <v>775.85002120167906</v>
      </c>
      <c r="EG42">
        <v>228.748663115743</v>
      </c>
      <c r="EH42">
        <v>0</v>
      </c>
      <c r="EI42">
        <v>0</v>
      </c>
      <c r="EJ42">
        <v>0</v>
      </c>
      <c r="EK42">
        <v>209.78326549034199</v>
      </c>
      <c r="EL42">
        <v>218.23466355819201</v>
      </c>
      <c r="EM42">
        <v>209.78326549034199</v>
      </c>
      <c r="EN42">
        <v>218.23466355819201</v>
      </c>
      <c r="EO42">
        <v>428.017929048535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1.9908800295193201</v>
      </c>
      <c r="EV42">
        <v>0.17465628049996301</v>
      </c>
      <c r="EW42">
        <v>8.9999800533035996E-5</v>
      </c>
      <c r="EX42">
        <v>8.9982554857592699E-5</v>
      </c>
      <c r="EY42">
        <v>0</v>
      </c>
      <c r="EZ42">
        <v>10.8382567356882</v>
      </c>
      <c r="FA42" s="1">
        <v>8.9968944445913094E-5</v>
      </c>
      <c r="FB42">
        <v>8.9982091188406307E-5</v>
      </c>
      <c r="FC42">
        <v>0</v>
      </c>
      <c r="FD42">
        <v>16.861548265769301</v>
      </c>
      <c r="FE42" s="1">
        <v>8.9996235769218504E-5</v>
      </c>
      <c r="FF42" s="1">
        <v>0</v>
      </c>
      <c r="FG42" s="1">
        <v>0</v>
      </c>
      <c r="FH42">
        <v>8.9998756869102902E-5</v>
      </c>
      <c r="FI42">
        <v>1.4199991130029499</v>
      </c>
      <c r="FJ42">
        <v>0</v>
      </c>
      <c r="FK42">
        <v>0</v>
      </c>
      <c r="FL42">
        <v>8.9702980417438697E-5</v>
      </c>
      <c r="FM42">
        <v>0</v>
      </c>
      <c r="FN42" s="1">
        <v>4.4200415036388299E-8</v>
      </c>
      <c r="FO42" s="1">
        <v>4.4200415036388299E-8</v>
      </c>
      <c r="FP42" s="1">
        <v>6.2387286448029003E-9</v>
      </c>
      <c r="FQ42" s="1">
        <v>4.4200415036388299E-8</v>
      </c>
      <c r="FR42" s="1">
        <v>3.58303078873412E-8</v>
      </c>
      <c r="FS42" s="1">
        <v>3.0935509931495597E-8</v>
      </c>
      <c r="FT42" s="1">
        <v>3.58303078873412E-8</v>
      </c>
      <c r="FU42">
        <v>0.36800104172980502</v>
      </c>
      <c r="FV42">
        <v>0.122000881757414</v>
      </c>
      <c r="FW42" s="1">
        <v>-1.4673083833806701E-6</v>
      </c>
      <c r="FX42">
        <v>6.9339378023421101E-8</v>
      </c>
      <c r="FY42">
        <v>1.5366477614040899E-6</v>
      </c>
      <c r="FZ42" s="1">
        <v>2.2063081234809699E-8</v>
      </c>
      <c r="GA42" s="1">
        <v>6.5097353432220998E-7</v>
      </c>
      <c r="GB42" s="1">
        <v>6.2891045308739997E-7</v>
      </c>
      <c r="GC42">
        <v>1.0178</v>
      </c>
      <c r="GD42">
        <v>0.16362461737446801</v>
      </c>
      <c r="GE42">
        <v>0.1125</v>
      </c>
      <c r="GF42">
        <v>1.9908800295193201</v>
      </c>
      <c r="GG42">
        <v>0.17465628049996301</v>
      </c>
      <c r="GH42">
        <v>9.7999999999931394E-5</v>
      </c>
      <c r="GI42">
        <v>9.8000000000264502E-5</v>
      </c>
      <c r="GJ42">
        <v>0.35264151887433798</v>
      </c>
      <c r="GK42">
        <v>0.158337537599015</v>
      </c>
      <c r="GL42">
        <v>9.7999999999931394E-5</v>
      </c>
      <c r="GM42">
        <v>9.8000000000264502E-5</v>
      </c>
      <c r="GN42">
        <v>0</v>
      </c>
      <c r="GO42">
        <v>26.181112740700399</v>
      </c>
      <c r="GP42" s="1">
        <v>9.7998424747197598E-5</v>
      </c>
      <c r="GQ42">
        <v>9.7976175022718105E-5</v>
      </c>
      <c r="GR42">
        <v>0</v>
      </c>
      <c r="GS42">
        <v>1.4734676668239599</v>
      </c>
      <c r="GT42" s="1">
        <v>9.7998363400186807E-5</v>
      </c>
      <c r="GU42" s="1">
        <v>9.7832630315236496E-5</v>
      </c>
      <c r="GV42">
        <v>9.7940541763819001E-5</v>
      </c>
      <c r="GW42">
        <v>0</v>
      </c>
      <c r="GX42">
        <v>0.41603931036926001</v>
      </c>
      <c r="GY42">
        <v>0</v>
      </c>
      <c r="GZ42">
        <v>9.7999677964644095E-5</v>
      </c>
      <c r="HA42">
        <v>9.7546039265150597E-5</v>
      </c>
      <c r="HB42">
        <v>0</v>
      </c>
      <c r="HC42">
        <v>1.2268118404490301E-7</v>
      </c>
      <c r="HD42">
        <v>1.2268118404490301E-7</v>
      </c>
      <c r="HE42" s="1">
        <v>6.3051963650195804E-8</v>
      </c>
      <c r="HF42">
        <v>1.2268118404490301E-7</v>
      </c>
      <c r="HG42">
        <v>2.0229213248956702E-8</v>
      </c>
      <c r="HH42">
        <v>1.54691911086191E-8</v>
      </c>
      <c r="HI42">
        <v>2.0229213248956702E-8</v>
      </c>
      <c r="HJ42">
        <v>1.2067010437460299</v>
      </c>
      <c r="HK42">
        <v>0.20000090688052599</v>
      </c>
      <c r="HL42">
        <v>-1.6995261264418801E-9</v>
      </c>
      <c r="HM42">
        <v>6.9637034800015294E-8</v>
      </c>
      <c r="HN42">
        <v>7.1336560926457206E-8</v>
      </c>
      <c r="HO42" s="1">
        <v>1.00013108099023E-7</v>
      </c>
      <c r="HP42">
        <v>1.40224470402526E-7</v>
      </c>
      <c r="HQ42">
        <v>4.0211362303502901E-8</v>
      </c>
      <c r="HR42">
        <v>0.64200000000000002</v>
      </c>
      <c r="HS42">
        <v>0</v>
      </c>
      <c r="HT42">
        <v>0</v>
      </c>
      <c r="HU42">
        <v>0</v>
      </c>
      <c r="HV42">
        <v>10.8382567356882</v>
      </c>
      <c r="HW42" s="1">
        <v>9.7998424747197598E-5</v>
      </c>
      <c r="HX42">
        <v>9.7976175022718105E-5</v>
      </c>
      <c r="HY42">
        <v>0</v>
      </c>
      <c r="HZ42">
        <v>16.861548265769301</v>
      </c>
      <c r="IA42" s="1">
        <v>9.7998363400186807E-5</v>
      </c>
      <c r="IB42" s="1">
        <v>9.7832630315236496E-5</v>
      </c>
      <c r="IC42" s="1">
        <v>9.7940541763819001E-5</v>
      </c>
      <c r="ID42">
        <v>8.9998756869102902E-5</v>
      </c>
      <c r="IE42">
        <v>1.4199991130029499</v>
      </c>
      <c r="IF42">
        <v>0</v>
      </c>
      <c r="IG42">
        <v>9.7999677964644095E-5</v>
      </c>
      <c r="IH42">
        <v>9.7546039265150597E-5</v>
      </c>
      <c r="II42">
        <v>0</v>
      </c>
      <c r="IJ42">
        <v>1.2268118404490301E-7</v>
      </c>
      <c r="IK42">
        <v>1.2268118404490301E-7</v>
      </c>
      <c r="IL42" s="1">
        <v>6.3051963650195804E-8</v>
      </c>
      <c r="IM42">
        <v>1.2268118404490301E-7</v>
      </c>
      <c r="IN42">
        <v>3.58303078873412E-8</v>
      </c>
      <c r="IO42">
        <v>3.0935509931495597E-8</v>
      </c>
      <c r="IP42">
        <v>3.58303078873412E-8</v>
      </c>
      <c r="IQ42">
        <v>1.2067010437460299</v>
      </c>
      <c r="IR42">
        <v>0.20000090688052599</v>
      </c>
      <c r="IS42">
        <v>7867</v>
      </c>
      <c r="IT42">
        <v>6889</v>
      </c>
      <c r="IU42">
        <v>390</v>
      </c>
      <c r="IV42">
        <v>390</v>
      </c>
      <c r="IW42">
        <v>0</v>
      </c>
      <c r="IX42">
        <v>335</v>
      </c>
      <c r="IY42">
        <v>55</v>
      </c>
      <c r="IZ42">
        <v>1</v>
      </c>
      <c r="JA42">
        <v>609</v>
      </c>
      <c r="JB42">
        <v>4248</v>
      </c>
      <c r="JC42">
        <v>4625</v>
      </c>
      <c r="JD42">
        <v>212</v>
      </c>
      <c r="JE42">
        <v>211</v>
      </c>
      <c r="JF42">
        <v>3619</v>
      </c>
      <c r="JG42">
        <v>2854</v>
      </c>
      <c r="JH42">
        <v>5</v>
      </c>
      <c r="JI42">
        <v>5</v>
      </c>
      <c r="JJ42">
        <v>760</v>
      </c>
      <c r="JK42">
        <v>6.3233958486819098E-4</v>
      </c>
      <c r="JL42" s="1">
        <v>6.5670024747155299E-4</v>
      </c>
      <c r="JM42">
        <v>6.3184946892746996E-4</v>
      </c>
      <c r="JN42">
        <v>6.3233958486819098E-4</v>
      </c>
      <c r="JO42" s="1">
        <v>6.4830349990785397E-4</v>
      </c>
      <c r="JP42" s="1">
        <v>6.5670024747155299E-4</v>
      </c>
      <c r="JQ42">
        <v>0</v>
      </c>
      <c r="JR42">
        <v>0</v>
      </c>
      <c r="JS42">
        <v>0</v>
      </c>
      <c r="JT42">
        <v>0</v>
      </c>
      <c r="JU42">
        <v>0</v>
      </c>
      <c r="JV42">
        <v>0</v>
      </c>
      <c r="JW42">
        <v>5.6992164278108298E-2</v>
      </c>
      <c r="JX42">
        <v>5.6996980618019603E-2</v>
      </c>
      <c r="JY42">
        <v>7.0881290385172296E-2</v>
      </c>
      <c r="JZ42">
        <v>7.0569174248673705E-2</v>
      </c>
      <c r="KA42">
        <v>-1.46900790950711E-6</v>
      </c>
      <c r="KB42">
        <v>1.3897641282343601E-7</v>
      </c>
      <c r="KC42">
        <v>1.6079843223305499E-6</v>
      </c>
      <c r="KD42" s="1">
        <v>1.2207618933383301E-7</v>
      </c>
      <c r="KE42">
        <v>7.9119800472473696E-7</v>
      </c>
      <c r="KF42">
        <v>6.6912181539090297E-7</v>
      </c>
      <c r="KG42">
        <v>1.0178</v>
      </c>
      <c r="KH42">
        <v>5122326.9985280801</v>
      </c>
      <c r="KI42">
        <v>10226945.7845276</v>
      </c>
      <c r="KJ42">
        <v>0.16362461737446801</v>
      </c>
      <c r="KK42">
        <v>0.1125</v>
      </c>
      <c r="KL42">
        <v>0</v>
      </c>
      <c r="KM42" t="s">
        <v>802</v>
      </c>
      <c r="KO42" t="s">
        <v>803</v>
      </c>
      <c r="KP42" t="s">
        <v>525</v>
      </c>
      <c r="KQ42" t="s">
        <v>320</v>
      </c>
      <c r="KR42">
        <v>2</v>
      </c>
      <c r="KS42">
        <v>0</v>
      </c>
      <c r="KT42">
        <v>0</v>
      </c>
      <c r="KU42">
        <v>0</v>
      </c>
      <c r="KV42">
        <v>1</v>
      </c>
      <c r="KX42">
        <v>1</v>
      </c>
      <c r="KY42">
        <v>1</v>
      </c>
      <c r="LF42" t="s">
        <v>321</v>
      </c>
      <c r="LK42">
        <v>1</v>
      </c>
      <c r="LL42" t="s">
        <v>318</v>
      </c>
      <c r="LM42" t="s">
        <v>318</v>
      </c>
      <c r="LN42">
        <v>0</v>
      </c>
      <c r="LO42">
        <v>1</v>
      </c>
    </row>
    <row r="43" spans="1:327" x14ac:dyDescent="0.2">
      <c r="A43" t="s">
        <v>355</v>
      </c>
      <c r="B43">
        <v>22</v>
      </c>
      <c r="C43">
        <v>1</v>
      </c>
      <c r="D43" t="s">
        <v>525</v>
      </c>
      <c r="E43" t="s">
        <v>462</v>
      </c>
      <c r="F43" t="s">
        <v>529</v>
      </c>
      <c r="G43">
        <v>2</v>
      </c>
      <c r="H43">
        <v>5</v>
      </c>
      <c r="I43" s="6">
        <v>7039087.7032118104</v>
      </c>
      <c r="J43">
        <v>0</v>
      </c>
      <c r="K43">
        <v>0</v>
      </c>
      <c r="L43" t="s">
        <v>320</v>
      </c>
      <c r="M43" t="s">
        <v>318</v>
      </c>
      <c r="N43" t="s">
        <v>462</v>
      </c>
      <c r="O43" t="s">
        <v>529</v>
      </c>
      <c r="P43" s="6">
        <f t="shared" si="0"/>
        <v>1249061.2967881896</v>
      </c>
      <c r="Q43" s="6">
        <f t="shared" si="1"/>
        <v>8288149</v>
      </c>
      <c r="R43" s="6">
        <v>7039087.7032118104</v>
      </c>
      <c r="S43" t="s">
        <v>632</v>
      </c>
      <c r="T43" s="51">
        <v>44421.789441203706</v>
      </c>
      <c r="U43" s="6">
        <v>8288149.1482295599</v>
      </c>
      <c r="V43">
        <v>1</v>
      </c>
      <c r="W43">
        <v>1</v>
      </c>
      <c r="X43" t="s">
        <v>530</v>
      </c>
      <c r="Y43" t="s">
        <v>530</v>
      </c>
      <c r="Z43">
        <v>247</v>
      </c>
      <c r="AA43">
        <v>385</v>
      </c>
      <c r="AB43">
        <v>1800</v>
      </c>
      <c r="AC43">
        <v>390</v>
      </c>
      <c r="AD43">
        <v>0.98699999999999999</v>
      </c>
      <c r="AE43">
        <v>0</v>
      </c>
      <c r="AF43">
        <v>52.242843866348203</v>
      </c>
      <c r="AG43">
        <v>0</v>
      </c>
      <c r="AH43" t="s">
        <v>804</v>
      </c>
      <c r="AI43" t="s">
        <v>636</v>
      </c>
      <c r="AJ43" t="s">
        <v>636</v>
      </c>
      <c r="AM43">
        <v>0</v>
      </c>
      <c r="AN43">
        <v>0</v>
      </c>
      <c r="AO43">
        <v>0</v>
      </c>
      <c r="AP43">
        <v>0</v>
      </c>
      <c r="AQ43">
        <v>1</v>
      </c>
      <c r="AR43">
        <v>1</v>
      </c>
      <c r="AV43">
        <v>1</v>
      </c>
      <c r="AW43">
        <v>5</v>
      </c>
      <c r="BE43" s="35">
        <v>5286</v>
      </c>
      <c r="BF43" t="b">
        <v>1</v>
      </c>
      <c r="BG43">
        <v>0</v>
      </c>
      <c r="BI43" s="6">
        <v>8288149.1482295599</v>
      </c>
      <c r="BK43" s="6">
        <v>8288149.1482295599</v>
      </c>
      <c r="BL43">
        <v>0</v>
      </c>
      <c r="BM43" s="6">
        <v>17.875171138907199</v>
      </c>
      <c r="BN43" s="6">
        <v>8780755.3724484295</v>
      </c>
      <c r="BO43" s="6">
        <v>491219.947068876</v>
      </c>
      <c r="BP43">
        <v>1167.32373597473</v>
      </c>
      <c r="BQ43">
        <v>201.078242887969</v>
      </c>
      <c r="BR43">
        <v>0</v>
      </c>
      <c r="BS43">
        <v>0</v>
      </c>
      <c r="BT43">
        <v>54</v>
      </c>
      <c r="BU43">
        <v>228</v>
      </c>
      <c r="BV43">
        <v>474</v>
      </c>
      <c r="BW43" s="41">
        <v>0</v>
      </c>
      <c r="BX43">
        <v>0</v>
      </c>
      <c r="BY43" s="41">
        <v>0</v>
      </c>
      <c r="BZ43">
        <v>0</v>
      </c>
      <c r="CA43" s="41">
        <v>0</v>
      </c>
      <c r="CB43">
        <v>0</v>
      </c>
      <c r="CC43" s="41">
        <v>0</v>
      </c>
      <c r="CD43">
        <v>0</v>
      </c>
      <c r="CE43">
        <v>0</v>
      </c>
      <c r="CF43">
        <v>54600</v>
      </c>
      <c r="CG43">
        <v>5058</v>
      </c>
      <c r="CH43">
        <v>73710</v>
      </c>
      <c r="CI43" s="41">
        <v>0</v>
      </c>
      <c r="CJ43">
        <v>0</v>
      </c>
      <c r="CK43" s="41">
        <v>0</v>
      </c>
      <c r="CL43">
        <v>0</v>
      </c>
      <c r="CM43" s="41">
        <v>0</v>
      </c>
      <c r="CN43">
        <v>0</v>
      </c>
      <c r="CO43" s="41">
        <v>0</v>
      </c>
      <c r="CP43">
        <v>0</v>
      </c>
      <c r="CQ43">
        <v>228</v>
      </c>
      <c r="CR43" s="52">
        <v>0</v>
      </c>
      <c r="CS43" s="52">
        <v>0</v>
      </c>
      <c r="CT43">
        <v>5058</v>
      </c>
      <c r="CU43" s="52">
        <v>0</v>
      </c>
      <c r="CV43" s="52">
        <v>0</v>
      </c>
      <c r="CW43">
        <v>228</v>
      </c>
      <c r="CX43">
        <v>5058</v>
      </c>
      <c r="CY43" t="s">
        <v>805</v>
      </c>
      <c r="DA43" s="6">
        <v>4131016.7628260823</v>
      </c>
      <c r="DB43" s="6">
        <v>4157132.3854034706</v>
      </c>
      <c r="DC43">
        <v>0</v>
      </c>
      <c r="DD43">
        <v>0</v>
      </c>
      <c r="DE43" s="6">
        <v>6.7212967579758906E-2</v>
      </c>
      <c r="DF43" s="6">
        <v>17.8079581713274</v>
      </c>
      <c r="DG43" s="48">
        <v>3.2695175179548598E-2</v>
      </c>
      <c r="DH43" s="48">
        <v>1.64089281979172E-2</v>
      </c>
      <c r="DI43" s="48">
        <v>4.9104103377465798E-2</v>
      </c>
      <c r="DJ43" s="48">
        <v>3.4517792400210301E-2</v>
      </c>
      <c r="DK43" s="48">
        <v>17.791549243129499</v>
      </c>
      <c r="DL43" s="48">
        <v>17.8260670355297</v>
      </c>
      <c r="DM43" s="6">
        <v>4391444.5463141603</v>
      </c>
      <c r="DN43" s="6">
        <v>4389310.8261342701</v>
      </c>
      <c r="DO43" s="6">
        <v>259224.18878437701</v>
      </c>
      <c r="DP43" s="6">
        <v>231995.758284499</v>
      </c>
      <c r="DQ43" s="48">
        <v>63777.687989809303</v>
      </c>
      <c r="DR43" s="48">
        <v>63223.333017137003</v>
      </c>
      <c r="DS43" s="48">
        <v>127001.021006946</v>
      </c>
      <c r="DT43" s="48">
        <v>172646.50079456699</v>
      </c>
      <c r="DU43" s="48">
        <v>167489.861164798</v>
      </c>
      <c r="DV43" s="48">
        <v>340136.36195936601</v>
      </c>
      <c r="DW43">
        <v>0</v>
      </c>
      <c r="DX43">
        <v>0</v>
      </c>
      <c r="DY43">
        <v>0</v>
      </c>
      <c r="DZ43">
        <v>22800</v>
      </c>
      <c r="EA43">
        <v>1282.5641025641</v>
      </c>
      <c r="EB43">
        <v>24082.564102564102</v>
      </c>
      <c r="EC43">
        <v>1101.54723007095</v>
      </c>
      <c r="ED43">
        <v>65.776505903774904</v>
      </c>
      <c r="EE43">
        <v>1167.32373597473</v>
      </c>
      <c r="EF43">
        <v>1101.54723007095</v>
      </c>
      <c r="EG43">
        <v>65.776505903774904</v>
      </c>
      <c r="EH43">
        <v>0</v>
      </c>
      <c r="EI43">
        <v>0</v>
      </c>
      <c r="EJ43">
        <v>0</v>
      </c>
      <c r="EK43">
        <v>101.98026066286</v>
      </c>
      <c r="EL43">
        <v>99.097982225109007</v>
      </c>
      <c r="EM43">
        <v>101.98026066286</v>
      </c>
      <c r="EN43">
        <v>99.097982225109007</v>
      </c>
      <c r="EO43">
        <v>201.078242887969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1.9565339530380801</v>
      </c>
      <c r="EV43">
        <v>0.197169410409574</v>
      </c>
      <c r="EW43">
        <v>8.9999443404486999E-5</v>
      </c>
      <c r="EX43">
        <v>0</v>
      </c>
      <c r="EY43">
        <v>0</v>
      </c>
      <c r="EZ43">
        <v>11.1852378299037</v>
      </c>
      <c r="FA43">
        <v>8.9994854482911002E-5</v>
      </c>
      <c r="FB43">
        <v>8.9920659030712197E-5</v>
      </c>
      <c r="FC43">
        <v>0</v>
      </c>
      <c r="FD43">
        <v>20.000009925673002</v>
      </c>
      <c r="FE43" s="1">
        <v>8.9999095485904194E-5</v>
      </c>
      <c r="FF43">
        <v>0</v>
      </c>
      <c r="FG43">
        <v>0</v>
      </c>
      <c r="FH43" s="1">
        <v>8.9996456759611196E-5</v>
      </c>
      <c r="FI43">
        <v>1.4199978485575</v>
      </c>
      <c r="FJ43">
        <v>0</v>
      </c>
      <c r="FK43">
        <v>0</v>
      </c>
      <c r="FL43">
        <v>7.6871191055260998E-5</v>
      </c>
      <c r="FM43">
        <v>0</v>
      </c>
      <c r="FN43" s="1">
        <v>1.8475576639767601E-8</v>
      </c>
      <c r="FO43" s="1">
        <v>1.8475576639767601E-8</v>
      </c>
      <c r="FP43" s="1">
        <v>7.0641306137986199E-9</v>
      </c>
      <c r="FQ43" s="1">
        <v>1.8475576639767601E-8</v>
      </c>
      <c r="FR43" s="1">
        <v>1.34073403872114E-8</v>
      </c>
      <c r="FS43" s="1">
        <v>1.00227652982676E-8</v>
      </c>
      <c r="FT43" s="1">
        <v>1.34073403872114E-8</v>
      </c>
      <c r="FU43">
        <v>0.36800093230314901</v>
      </c>
      <c r="FV43">
        <v>0.12200017898568299</v>
      </c>
      <c r="FW43" s="1">
        <v>-2.8741756177873801E-7</v>
      </c>
      <c r="FX43">
        <v>6.3398801942223599E-8</v>
      </c>
      <c r="FY43">
        <v>3.50816363720962E-7</v>
      </c>
      <c r="FZ43" s="1">
        <v>1.25051323207527E-7</v>
      </c>
      <c r="GA43" s="1">
        <v>2.5869749736839801E-7</v>
      </c>
      <c r="GB43" s="1">
        <v>1.3364617416087001E-7</v>
      </c>
      <c r="GC43">
        <v>1.22</v>
      </c>
      <c r="GD43">
        <v>6.9813170079773099E-2</v>
      </c>
      <c r="GE43">
        <v>0.11874999999999999</v>
      </c>
      <c r="GF43">
        <v>1.9565339530380801</v>
      </c>
      <c r="GG43">
        <v>0.197169410409574</v>
      </c>
      <c r="GH43">
        <v>9.7999999999931394E-5</v>
      </c>
      <c r="GI43">
        <v>9.8000000000264502E-5</v>
      </c>
      <c r="GJ43">
        <v>0.24351223223858701</v>
      </c>
      <c r="GK43">
        <v>0.18346876002290799</v>
      </c>
      <c r="GL43">
        <v>9.7999999999931394E-5</v>
      </c>
      <c r="GM43">
        <v>9.8000000000264502E-5</v>
      </c>
      <c r="GN43">
        <v>0</v>
      </c>
      <c r="GO43">
        <v>7.7105570559564898</v>
      </c>
      <c r="GP43" s="1">
        <v>9.7996927249849306E-5</v>
      </c>
      <c r="GQ43" s="1">
        <v>9.7997164511018296E-5</v>
      </c>
      <c r="GR43">
        <v>0</v>
      </c>
      <c r="GS43">
        <v>1.50029465657245</v>
      </c>
      <c r="GT43" s="1">
        <v>9.7996136251027294E-5</v>
      </c>
      <c r="GU43">
        <v>9.7980696744713201E-5</v>
      </c>
      <c r="GV43">
        <v>9.79844930384388E-5</v>
      </c>
      <c r="GW43">
        <v>9.7986572455965802E-5</v>
      </c>
      <c r="GX43">
        <v>0.79398241613075105</v>
      </c>
      <c r="GY43">
        <v>0</v>
      </c>
      <c r="GZ43">
        <v>9.7999922986105603E-5</v>
      </c>
      <c r="HA43">
        <v>9.7514060247938503E-5</v>
      </c>
      <c r="HB43">
        <v>0</v>
      </c>
      <c r="HC43">
        <v>8.1559819826696106E-2</v>
      </c>
      <c r="HD43">
        <v>8.1559819826696106E-2</v>
      </c>
      <c r="HE43">
        <v>8.1559819826696106E-2</v>
      </c>
      <c r="HF43">
        <v>9.8419738225281189E-4</v>
      </c>
      <c r="HG43">
        <v>1.9883744761806099E-8</v>
      </c>
      <c r="HH43" s="1">
        <v>1.8090647424528999E-8</v>
      </c>
      <c r="HI43">
        <v>1.9883744761806099E-8</v>
      </c>
      <c r="HJ43">
        <v>1.2067010363313999</v>
      </c>
      <c r="HK43">
        <v>0.20000087091053301</v>
      </c>
      <c r="HL43" s="1">
        <v>2.0488352390902301E-4</v>
      </c>
      <c r="HM43">
        <v>2.09191484412178E-4</v>
      </c>
      <c r="HN43">
        <v>4.3079605031555996E-6</v>
      </c>
      <c r="HO43" s="1">
        <v>1.50767003196604E-7</v>
      </c>
      <c r="HP43">
        <v>1.7383746460165699E-7</v>
      </c>
      <c r="HQ43">
        <v>2.3070461405052901E-8</v>
      </c>
      <c r="HR43">
        <v>1.079</v>
      </c>
      <c r="HS43">
        <v>0</v>
      </c>
      <c r="HT43">
        <v>0</v>
      </c>
      <c r="HU43">
        <v>0</v>
      </c>
      <c r="HV43">
        <v>11.1852378299037</v>
      </c>
      <c r="HW43" s="1">
        <v>9.7996927249849306E-5</v>
      </c>
      <c r="HX43" s="1">
        <v>9.7997164511018296E-5</v>
      </c>
      <c r="HY43">
        <v>0</v>
      </c>
      <c r="HZ43">
        <v>20.000009925673002</v>
      </c>
      <c r="IA43" s="1">
        <v>9.7996136251027294E-5</v>
      </c>
      <c r="IB43">
        <v>9.7980696744713201E-5</v>
      </c>
      <c r="IC43">
        <v>9.79844930384388E-5</v>
      </c>
      <c r="ID43" s="1">
        <v>9.7986572455965802E-5</v>
      </c>
      <c r="IE43">
        <v>1.4199978485575</v>
      </c>
      <c r="IF43">
        <v>0</v>
      </c>
      <c r="IG43">
        <v>9.7999922986105603E-5</v>
      </c>
      <c r="IH43">
        <v>9.7514060247938503E-5</v>
      </c>
      <c r="II43">
        <v>0</v>
      </c>
      <c r="IJ43">
        <v>8.1559819826696106E-2</v>
      </c>
      <c r="IK43">
        <v>8.1559819826696106E-2</v>
      </c>
      <c r="IL43">
        <v>8.1559819826696106E-2</v>
      </c>
      <c r="IM43">
        <v>9.8419738225281189E-4</v>
      </c>
      <c r="IN43">
        <v>1.9883744761806099E-8</v>
      </c>
      <c r="IO43" s="1">
        <v>1.8090647424528999E-8</v>
      </c>
      <c r="IP43">
        <v>1.9883744761806099E-8</v>
      </c>
      <c r="IQ43">
        <v>1.2067010363313999</v>
      </c>
      <c r="IR43">
        <v>0.20000087091053301</v>
      </c>
      <c r="IS43">
        <v>7867</v>
      </c>
      <c r="IT43">
        <v>6889</v>
      </c>
      <c r="IU43">
        <v>390</v>
      </c>
      <c r="IV43">
        <v>390</v>
      </c>
      <c r="IW43">
        <v>0</v>
      </c>
      <c r="IX43">
        <v>335</v>
      </c>
      <c r="IY43">
        <v>55</v>
      </c>
      <c r="IZ43">
        <v>1</v>
      </c>
      <c r="JA43">
        <v>609</v>
      </c>
      <c r="JB43">
        <v>4248</v>
      </c>
      <c r="JC43">
        <v>4625</v>
      </c>
      <c r="JD43">
        <v>212</v>
      </c>
      <c r="JE43">
        <v>211</v>
      </c>
      <c r="JF43">
        <v>3619</v>
      </c>
      <c r="JG43">
        <v>2854</v>
      </c>
      <c r="JH43">
        <v>5</v>
      </c>
      <c r="JI43">
        <v>5</v>
      </c>
      <c r="JJ43">
        <v>760</v>
      </c>
      <c r="JK43">
        <v>6.3233958486819098E-4</v>
      </c>
      <c r="JL43" s="1">
        <v>6.5670024747155299E-4</v>
      </c>
      <c r="JM43">
        <v>6.3184946892746996E-4</v>
      </c>
      <c r="JN43">
        <v>6.3233958486819098E-4</v>
      </c>
      <c r="JO43" s="1">
        <v>6.4830349990785397E-4</v>
      </c>
      <c r="JP43" s="1">
        <v>6.5670024747155299E-4</v>
      </c>
      <c r="JQ43">
        <v>0</v>
      </c>
      <c r="JR43">
        <v>0</v>
      </c>
      <c r="JS43">
        <v>0</v>
      </c>
      <c r="JT43">
        <v>0</v>
      </c>
      <c r="JU43">
        <v>0</v>
      </c>
      <c r="JV43">
        <v>0</v>
      </c>
      <c r="JW43">
        <v>5.6992164278108298E-2</v>
      </c>
      <c r="JX43">
        <v>5.6996980618019603E-2</v>
      </c>
      <c r="JY43">
        <v>7.0881290385172296E-2</v>
      </c>
      <c r="JZ43">
        <v>7.0569174248673705E-2</v>
      </c>
      <c r="KA43" s="1">
        <v>2.04596106347244E-4</v>
      </c>
      <c r="KB43">
        <v>2.0925488321412101E-4</v>
      </c>
      <c r="KC43">
        <v>4.6587768668765596E-6</v>
      </c>
      <c r="KD43" s="1">
        <v>2.7581832640413203E-7</v>
      </c>
      <c r="KE43">
        <v>4.3253496197005598E-7</v>
      </c>
      <c r="KF43">
        <v>1.56716635565923E-7</v>
      </c>
      <c r="KG43">
        <v>1.22</v>
      </c>
      <c r="KH43">
        <v>4127547.3068099599</v>
      </c>
      <c r="KI43">
        <v>8258564.0696360404</v>
      </c>
      <c r="KJ43">
        <v>6.9813170079773099E-2</v>
      </c>
      <c r="KK43">
        <v>0.11874999999999999</v>
      </c>
      <c r="KL43">
        <v>0</v>
      </c>
      <c r="KM43" t="s">
        <v>806</v>
      </c>
      <c r="KO43" t="s">
        <v>807</v>
      </c>
      <c r="KP43" t="s">
        <v>525</v>
      </c>
      <c r="KQ43" t="s">
        <v>320</v>
      </c>
      <c r="KR43">
        <v>2</v>
      </c>
      <c r="KS43">
        <v>0</v>
      </c>
      <c r="KT43">
        <v>0</v>
      </c>
      <c r="KU43">
        <v>0</v>
      </c>
      <c r="KV43">
        <v>1</v>
      </c>
      <c r="KX43">
        <v>1</v>
      </c>
      <c r="KY43">
        <v>1</v>
      </c>
      <c r="LF43" t="s">
        <v>321</v>
      </c>
      <c r="LK43">
        <v>1</v>
      </c>
      <c r="LL43" t="s">
        <v>318</v>
      </c>
      <c r="LM43" t="s">
        <v>318</v>
      </c>
      <c r="LN43">
        <v>0</v>
      </c>
      <c r="LO43">
        <v>1</v>
      </c>
    </row>
    <row r="44" spans="1:327" x14ac:dyDescent="0.2">
      <c r="A44" t="s">
        <v>355</v>
      </c>
      <c r="B44">
        <v>23</v>
      </c>
      <c r="C44">
        <v>2</v>
      </c>
      <c r="D44" t="s">
        <v>525</v>
      </c>
      <c r="E44" t="s">
        <v>462</v>
      </c>
      <c r="F44" t="s">
        <v>529</v>
      </c>
      <c r="G44">
        <v>2</v>
      </c>
      <c r="H44">
        <v>6</v>
      </c>
      <c r="I44" s="6">
        <v>9315403.2233539503</v>
      </c>
      <c r="J44">
        <v>0</v>
      </c>
      <c r="K44">
        <v>0</v>
      </c>
      <c r="L44" t="s">
        <v>320</v>
      </c>
      <c r="M44" t="s">
        <v>318</v>
      </c>
      <c r="N44" t="s">
        <v>462</v>
      </c>
      <c r="O44" t="s">
        <v>529</v>
      </c>
      <c r="P44" s="6">
        <f t="shared" si="0"/>
        <v>883608.77664604969</v>
      </c>
      <c r="Q44" s="6">
        <f t="shared" si="1"/>
        <v>10199012</v>
      </c>
      <c r="R44" s="6">
        <v>9315403.2233539503</v>
      </c>
      <c r="S44" t="s">
        <v>632</v>
      </c>
      <c r="T44" s="51">
        <v>44426.462544131944</v>
      </c>
      <c r="U44" s="6">
        <v>10199012.283530099</v>
      </c>
      <c r="V44">
        <v>1</v>
      </c>
      <c r="W44">
        <v>1</v>
      </c>
      <c r="X44" t="s">
        <v>530</v>
      </c>
      <c r="Y44" t="s">
        <v>530</v>
      </c>
      <c r="Z44">
        <v>259</v>
      </c>
      <c r="AA44">
        <v>383</v>
      </c>
      <c r="AB44">
        <v>1800</v>
      </c>
      <c r="AC44">
        <v>390</v>
      </c>
      <c r="AD44">
        <v>0.98199999999999998</v>
      </c>
      <c r="AE44">
        <v>0</v>
      </c>
      <c r="AF44">
        <v>55.789576768875101</v>
      </c>
      <c r="AG44">
        <v>0</v>
      </c>
      <c r="AH44" t="s">
        <v>808</v>
      </c>
      <c r="AI44" t="s">
        <v>636</v>
      </c>
      <c r="AJ44" t="s">
        <v>636</v>
      </c>
      <c r="AM44">
        <v>0</v>
      </c>
      <c r="AN44">
        <v>0</v>
      </c>
      <c r="AO44">
        <v>0</v>
      </c>
      <c r="AP44">
        <v>0</v>
      </c>
      <c r="AQ44">
        <v>1</v>
      </c>
      <c r="AR44">
        <v>1</v>
      </c>
      <c r="AV44">
        <v>3</v>
      </c>
      <c r="AW44">
        <v>6</v>
      </c>
      <c r="BE44" s="35">
        <v>3991</v>
      </c>
      <c r="BF44" t="b">
        <v>1</v>
      </c>
      <c r="BG44">
        <v>0</v>
      </c>
      <c r="BI44" s="6">
        <v>10199012.283530099</v>
      </c>
      <c r="BK44" s="6">
        <v>10199012.283530099</v>
      </c>
      <c r="BL44">
        <v>0</v>
      </c>
      <c r="BM44" s="6">
        <v>4.7300582697549803E-2</v>
      </c>
      <c r="BN44" s="6">
        <v>10963142.1362534</v>
      </c>
      <c r="BO44" s="6">
        <v>762873.76061859599</v>
      </c>
      <c r="BP44">
        <v>903.76813769165199</v>
      </c>
      <c r="BQ44">
        <v>352.27666643283698</v>
      </c>
      <c r="BR44">
        <v>0</v>
      </c>
      <c r="BS44">
        <v>0</v>
      </c>
      <c r="BT44">
        <v>54</v>
      </c>
      <c r="BU44">
        <v>142</v>
      </c>
      <c r="BV44">
        <v>474</v>
      </c>
      <c r="BW44" s="41">
        <v>0</v>
      </c>
      <c r="BX44">
        <v>0</v>
      </c>
      <c r="BY44" s="41">
        <v>0</v>
      </c>
      <c r="BZ44">
        <v>0</v>
      </c>
      <c r="CA44" s="41">
        <v>0</v>
      </c>
      <c r="CB44">
        <v>0</v>
      </c>
      <c r="CC44" s="41">
        <v>0</v>
      </c>
      <c r="CD44">
        <v>0</v>
      </c>
      <c r="CE44">
        <v>0</v>
      </c>
      <c r="CF44">
        <v>36270</v>
      </c>
      <c r="CG44">
        <v>3849</v>
      </c>
      <c r="CH44">
        <v>92040</v>
      </c>
      <c r="CI44" s="41">
        <v>0</v>
      </c>
      <c r="CJ44">
        <v>0</v>
      </c>
      <c r="CK44" s="41">
        <v>0</v>
      </c>
      <c r="CL44">
        <v>0</v>
      </c>
      <c r="CM44" s="41">
        <v>0</v>
      </c>
      <c r="CN44">
        <v>0</v>
      </c>
      <c r="CO44" s="41">
        <v>0</v>
      </c>
      <c r="CP44">
        <v>0</v>
      </c>
      <c r="CQ44">
        <v>142</v>
      </c>
      <c r="CR44" s="52">
        <v>0</v>
      </c>
      <c r="CS44" s="52">
        <v>0</v>
      </c>
      <c r="CT44">
        <v>3849</v>
      </c>
      <c r="CU44" s="52">
        <v>0</v>
      </c>
      <c r="CV44" s="52">
        <v>0</v>
      </c>
      <c r="CW44">
        <v>142</v>
      </c>
      <c r="CX44">
        <v>3849</v>
      </c>
      <c r="CY44" t="s">
        <v>809</v>
      </c>
      <c r="CZ44" t="s">
        <v>325</v>
      </c>
      <c r="DA44" s="6">
        <v>5086563.1434368147</v>
      </c>
      <c r="DB44" s="6">
        <v>5112449.1400932921</v>
      </c>
      <c r="DC44">
        <v>0</v>
      </c>
      <c r="DD44">
        <v>0</v>
      </c>
      <c r="DE44" s="6">
        <v>2.2667343106176401E-2</v>
      </c>
      <c r="DF44" s="6">
        <v>2.4633239591373399E-2</v>
      </c>
      <c r="DG44" s="48">
        <v>1.48599636080588E-2</v>
      </c>
      <c r="DH44" s="48">
        <v>1.47580296695332E-2</v>
      </c>
      <c r="DI44" s="48">
        <v>2.9617993277592E-2</v>
      </c>
      <c r="DJ44" s="48">
        <v>7.8073794981176397E-3</v>
      </c>
      <c r="DK44" s="48">
        <v>9.8752099218401296E-3</v>
      </c>
      <c r="DL44" s="48">
        <v>1.7682589419957699E-2</v>
      </c>
      <c r="DM44" s="6">
        <v>5482888.6538188197</v>
      </c>
      <c r="DN44" s="6">
        <v>5480253.4824345903</v>
      </c>
      <c r="DO44" s="6">
        <v>395351.138117661</v>
      </c>
      <c r="DP44" s="6">
        <v>367522.62250093499</v>
      </c>
      <c r="DQ44" s="48">
        <v>98296.768031334301</v>
      </c>
      <c r="DR44" s="48">
        <v>98943.571605138102</v>
      </c>
      <c r="DS44" s="48">
        <v>197240.339636472</v>
      </c>
      <c r="DT44" s="48">
        <v>282854.37008632702</v>
      </c>
      <c r="DU44" s="48">
        <v>267592.12781887298</v>
      </c>
      <c r="DV44" s="48">
        <v>550446.49790520105</v>
      </c>
      <c r="DW44">
        <v>0</v>
      </c>
      <c r="DX44">
        <v>0</v>
      </c>
      <c r="DY44">
        <v>0</v>
      </c>
      <c r="DZ44">
        <v>14200</v>
      </c>
      <c r="EA44">
        <v>986.923076923076</v>
      </c>
      <c r="EB44">
        <v>15186.923076923</v>
      </c>
      <c r="EC44">
        <v>799.85802289623405</v>
      </c>
      <c r="ED44">
        <v>103.910114795418</v>
      </c>
      <c r="EE44">
        <v>903.76813769165199</v>
      </c>
      <c r="EF44">
        <v>799.85802289623405</v>
      </c>
      <c r="EG44">
        <v>103.910114795418</v>
      </c>
      <c r="EH44">
        <v>0</v>
      </c>
      <c r="EI44">
        <v>0</v>
      </c>
      <c r="EJ44">
        <v>0</v>
      </c>
      <c r="EK44">
        <v>174.491574104482</v>
      </c>
      <c r="EL44">
        <v>177.78509232835501</v>
      </c>
      <c r="EM44">
        <v>174.491574104482</v>
      </c>
      <c r="EN44">
        <v>177.78509232835501</v>
      </c>
      <c r="EO44">
        <v>352.27666643283698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1.96930103334121</v>
      </c>
      <c r="EV44">
        <v>0.17498649470602101</v>
      </c>
      <c r="EW44" s="1">
        <v>8.9999728562828397E-5</v>
      </c>
      <c r="EX44" s="1">
        <v>8.9997755028381395E-5</v>
      </c>
      <c r="EY44">
        <v>0</v>
      </c>
      <c r="EZ44">
        <v>9.7060626868885294</v>
      </c>
      <c r="FA44" s="1">
        <v>8.9976959687709801E-5</v>
      </c>
      <c r="FB44" s="1">
        <v>0</v>
      </c>
      <c r="FC44">
        <v>0</v>
      </c>
      <c r="FD44">
        <v>15.7394828816404</v>
      </c>
      <c r="FE44" s="1">
        <v>8.9997410857578495E-5</v>
      </c>
      <c r="FF44">
        <v>0</v>
      </c>
      <c r="FG44">
        <v>0</v>
      </c>
      <c r="FH44" s="1">
        <v>8.9998539875957295E-5</v>
      </c>
      <c r="FI44">
        <v>1.1090873920632101</v>
      </c>
      <c r="FJ44">
        <v>0</v>
      </c>
      <c r="FK44">
        <v>0</v>
      </c>
      <c r="FL44">
        <v>0</v>
      </c>
      <c r="FM44">
        <v>0</v>
      </c>
      <c r="FN44" s="1">
        <v>7.9274312669852504E-9</v>
      </c>
      <c r="FO44" s="1">
        <v>7.9274312669852504E-9</v>
      </c>
      <c r="FP44" s="1">
        <v>6.1539182638625698E-9</v>
      </c>
      <c r="FQ44" s="1">
        <v>7.9274312669852504E-9</v>
      </c>
      <c r="FR44" s="1">
        <v>4.8078172554255599E-9</v>
      </c>
      <c r="FS44" s="1">
        <v>4.7974739736389397E-9</v>
      </c>
      <c r="FT44" s="1">
        <v>4.8078172554255599E-9</v>
      </c>
      <c r="FU44">
        <v>0.36800102540791402</v>
      </c>
      <c r="FV44" s="1">
        <v>0.122000840263111</v>
      </c>
      <c r="FW44" s="1">
        <v>9.4845389085953997E-9</v>
      </c>
      <c r="FX44" s="1">
        <v>5.1586733820861001E-8</v>
      </c>
      <c r="FY44" s="1">
        <v>4.2102194912265599E-8</v>
      </c>
      <c r="FZ44" s="1">
        <v>8.4052047289243E-8</v>
      </c>
      <c r="GA44" s="1">
        <v>1.31186161933527E-7</v>
      </c>
      <c r="GB44" s="1">
        <v>4.7134114644284402E-8</v>
      </c>
      <c r="GC44">
        <v>1</v>
      </c>
      <c r="GD44">
        <v>7.4176493209758998E-2</v>
      </c>
      <c r="GE44">
        <v>0.1125</v>
      </c>
      <c r="GF44">
        <v>1.96930103334121</v>
      </c>
      <c r="GG44">
        <v>0.17498649470602101</v>
      </c>
      <c r="GH44" s="1">
        <v>9.7999999999931394E-5</v>
      </c>
      <c r="GI44" s="1">
        <v>9.8000000000264502E-5</v>
      </c>
      <c r="GJ44">
        <v>0.34419858360171601</v>
      </c>
      <c r="GK44">
        <v>0.12595399022484899</v>
      </c>
      <c r="GL44" s="1">
        <v>9.7999999999931394E-5</v>
      </c>
      <c r="GM44" s="1">
        <v>9.8000000000264502E-5</v>
      </c>
      <c r="GN44">
        <v>0</v>
      </c>
      <c r="GO44">
        <v>18.864488902143599</v>
      </c>
      <c r="GP44" s="1">
        <v>9.7996442948805607E-5</v>
      </c>
      <c r="GQ44" s="1">
        <v>9.7910426326230899E-5</v>
      </c>
      <c r="GR44">
        <v>0</v>
      </c>
      <c r="GS44">
        <v>1.4734676668009801</v>
      </c>
      <c r="GT44" s="1">
        <v>9.7998358764228496E-5</v>
      </c>
      <c r="GU44" s="1">
        <v>9.7970551715773001E-5</v>
      </c>
      <c r="GV44" s="1">
        <v>9.79789075756798E-5</v>
      </c>
      <c r="GW44" s="1">
        <v>0</v>
      </c>
      <c r="GX44">
        <v>0.30033456184346402</v>
      </c>
      <c r="GY44">
        <v>0</v>
      </c>
      <c r="GZ44" s="1">
        <v>9.7999060410303097E-5</v>
      </c>
      <c r="HA44">
        <v>0</v>
      </c>
      <c r="HB44">
        <v>0</v>
      </c>
      <c r="HC44" s="1">
        <v>1.41598485242644E-7</v>
      </c>
      <c r="HD44" s="1">
        <v>1.41598485242644E-7</v>
      </c>
      <c r="HE44" s="1">
        <v>1.4941626602649101E-8</v>
      </c>
      <c r="HF44" s="1">
        <v>1.41598485242644E-7</v>
      </c>
      <c r="HG44" s="1">
        <v>3.92736726750886E-8</v>
      </c>
      <c r="HH44" s="1">
        <v>3.8367887755796901E-8</v>
      </c>
      <c r="HI44" s="1">
        <v>3.92736726750886E-8</v>
      </c>
      <c r="HJ44">
        <v>1.2067010373220499</v>
      </c>
      <c r="HK44">
        <v>0.210618484680201</v>
      </c>
      <c r="HL44" s="1">
        <v>-1.8938585748844499E-8</v>
      </c>
      <c r="HM44" s="1">
        <v>4.9782203662604603E-8</v>
      </c>
      <c r="HN44" s="1">
        <v>6.8720789411449205E-8</v>
      </c>
      <c r="HO44" s="1">
        <v>1.02632585495056E-7</v>
      </c>
      <c r="HP44" s="1">
        <v>1.39864824958856E-7</v>
      </c>
      <c r="HQ44" s="1">
        <v>3.7232239463800201E-8</v>
      </c>
      <c r="HR44">
        <v>0.64200000000000002</v>
      </c>
      <c r="HS44">
        <v>0</v>
      </c>
      <c r="HT44">
        <v>0</v>
      </c>
      <c r="HU44">
        <v>0</v>
      </c>
      <c r="HV44">
        <v>9.7060626868885294</v>
      </c>
      <c r="HW44" s="1">
        <v>9.7996442948805607E-5</v>
      </c>
      <c r="HX44" s="1">
        <v>9.7910426326230899E-5</v>
      </c>
      <c r="HY44">
        <v>0</v>
      </c>
      <c r="HZ44">
        <v>15.7394828816404</v>
      </c>
      <c r="IA44" s="1">
        <v>9.7998358764228496E-5</v>
      </c>
      <c r="IB44" s="1">
        <v>9.7970551715773001E-5</v>
      </c>
      <c r="IC44" s="1">
        <v>9.79789075756798E-5</v>
      </c>
      <c r="ID44" s="1">
        <v>8.9998539875957295E-5</v>
      </c>
      <c r="IE44">
        <v>1.1090873920632101</v>
      </c>
      <c r="IF44">
        <v>0</v>
      </c>
      <c r="IG44" s="1">
        <v>9.7999060410303097E-5</v>
      </c>
      <c r="IH44">
        <v>0</v>
      </c>
      <c r="II44">
        <v>0</v>
      </c>
      <c r="IJ44" s="1">
        <v>1.41598485242644E-7</v>
      </c>
      <c r="IK44" s="1">
        <v>1.41598485242644E-7</v>
      </c>
      <c r="IL44" s="1">
        <v>1.4941626602649101E-8</v>
      </c>
      <c r="IM44" s="1">
        <v>1.41598485242644E-7</v>
      </c>
      <c r="IN44" s="1">
        <v>3.92736726750886E-8</v>
      </c>
      <c r="IO44" s="1">
        <v>3.8367887755796901E-8</v>
      </c>
      <c r="IP44" s="1">
        <v>3.92736726750886E-8</v>
      </c>
      <c r="IQ44">
        <v>1.2067010373220499</v>
      </c>
      <c r="IR44">
        <v>0.210618484680201</v>
      </c>
      <c r="IS44">
        <v>7867</v>
      </c>
      <c r="IT44">
        <v>6889</v>
      </c>
      <c r="IU44">
        <v>390</v>
      </c>
      <c r="IV44">
        <v>390</v>
      </c>
      <c r="IW44">
        <v>0</v>
      </c>
      <c r="IX44">
        <v>335</v>
      </c>
      <c r="IY44">
        <v>55</v>
      </c>
      <c r="IZ44">
        <v>1</v>
      </c>
      <c r="JA44">
        <v>609</v>
      </c>
      <c r="JB44">
        <v>4248</v>
      </c>
      <c r="JC44">
        <v>4625</v>
      </c>
      <c r="JD44">
        <v>212</v>
      </c>
      <c r="JE44">
        <v>211</v>
      </c>
      <c r="JF44">
        <v>3619</v>
      </c>
      <c r="JG44">
        <v>2854</v>
      </c>
      <c r="JH44">
        <v>5</v>
      </c>
      <c r="JI44">
        <v>5</v>
      </c>
      <c r="JJ44">
        <v>760</v>
      </c>
      <c r="JK44">
        <v>6.3233958486819098E-4</v>
      </c>
      <c r="JL44">
        <v>6.5670024747155299E-4</v>
      </c>
      <c r="JM44">
        <v>6.3184946892746996E-4</v>
      </c>
      <c r="JN44">
        <v>6.3233958486819098E-4</v>
      </c>
      <c r="JO44">
        <v>6.4830349990785397E-4</v>
      </c>
      <c r="JP44">
        <v>6.5670024747155299E-4</v>
      </c>
      <c r="JQ44">
        <v>0</v>
      </c>
      <c r="JR44">
        <v>0</v>
      </c>
      <c r="JS44">
        <v>0</v>
      </c>
      <c r="JT44">
        <v>0</v>
      </c>
      <c r="JU44">
        <v>0</v>
      </c>
      <c r="JV44">
        <v>0</v>
      </c>
      <c r="JW44">
        <v>5.6992164278108298E-2</v>
      </c>
      <c r="JX44">
        <v>5.6996980618019603E-2</v>
      </c>
      <c r="JY44">
        <v>7.0881290385172296E-2</v>
      </c>
      <c r="JZ44">
        <v>7.0569174248673705E-2</v>
      </c>
      <c r="KA44" s="1">
        <v>-9.4540468402491195E-9</v>
      </c>
      <c r="KB44" s="1">
        <v>1.01368937483465E-7</v>
      </c>
      <c r="KC44" s="1">
        <v>1.10822984323714E-7</v>
      </c>
      <c r="KD44" s="1">
        <v>1.8668463278429901E-7</v>
      </c>
      <c r="KE44" s="1">
        <v>2.71050986892384E-7</v>
      </c>
      <c r="KF44" s="1">
        <v>8.4366354108084597E-8</v>
      </c>
      <c r="KG44">
        <v>1</v>
      </c>
      <c r="KH44">
        <v>5105673.0770531902</v>
      </c>
      <c r="KI44">
        <v>10192236.220489999</v>
      </c>
      <c r="KJ44">
        <v>7.4176493209758998E-2</v>
      </c>
      <c r="KK44">
        <v>0.1125</v>
      </c>
      <c r="KL44">
        <v>0</v>
      </c>
      <c r="KM44" t="s">
        <v>810</v>
      </c>
      <c r="KO44" t="s">
        <v>811</v>
      </c>
      <c r="KP44" t="s">
        <v>525</v>
      </c>
      <c r="KQ44" t="s">
        <v>320</v>
      </c>
      <c r="KR44">
        <v>2</v>
      </c>
      <c r="KS44">
        <v>0</v>
      </c>
      <c r="KT44">
        <v>0</v>
      </c>
      <c r="KU44">
        <v>0</v>
      </c>
      <c r="KV44">
        <v>1</v>
      </c>
      <c r="KX44">
        <v>1</v>
      </c>
      <c r="KY44">
        <v>3</v>
      </c>
      <c r="LF44" t="s">
        <v>321</v>
      </c>
      <c r="LK44">
        <v>1</v>
      </c>
      <c r="LL44" t="s">
        <v>318</v>
      </c>
      <c r="LM44" t="s">
        <v>318</v>
      </c>
      <c r="LN44">
        <v>0</v>
      </c>
      <c r="LO44">
        <v>1</v>
      </c>
    </row>
    <row r="45" spans="1:327" x14ac:dyDescent="0.2">
      <c r="A45" t="s">
        <v>355</v>
      </c>
      <c r="B45">
        <v>41</v>
      </c>
      <c r="C45">
        <v>4</v>
      </c>
      <c r="D45" t="s">
        <v>525</v>
      </c>
      <c r="E45" t="s">
        <v>462</v>
      </c>
      <c r="F45" t="s">
        <v>529</v>
      </c>
      <c r="G45">
        <v>2</v>
      </c>
      <c r="H45">
        <v>7</v>
      </c>
      <c r="I45" s="6">
        <v>9167052.07801833</v>
      </c>
      <c r="J45">
        <v>0</v>
      </c>
      <c r="K45">
        <v>0</v>
      </c>
      <c r="L45" t="s">
        <v>320</v>
      </c>
      <c r="M45" t="s">
        <v>318</v>
      </c>
      <c r="N45" t="s">
        <v>462</v>
      </c>
      <c r="O45" t="s">
        <v>529</v>
      </c>
      <c r="P45" s="6">
        <f t="shared" si="0"/>
        <v>1052345.92198167</v>
      </c>
      <c r="Q45" s="6">
        <f t="shared" si="1"/>
        <v>10219398</v>
      </c>
      <c r="R45" s="6">
        <v>9167052.07801833</v>
      </c>
      <c r="S45" t="s">
        <v>632</v>
      </c>
      <c r="T45" s="51">
        <v>44428.309771365741</v>
      </c>
      <c r="U45" s="6">
        <v>10219398.814978</v>
      </c>
      <c r="V45">
        <v>1</v>
      </c>
      <c r="W45">
        <v>1</v>
      </c>
      <c r="X45" t="s">
        <v>530</v>
      </c>
      <c r="Y45" t="s">
        <v>530</v>
      </c>
      <c r="Z45">
        <v>166</v>
      </c>
      <c r="AA45">
        <v>361</v>
      </c>
      <c r="AB45">
        <v>1800</v>
      </c>
      <c r="AC45">
        <v>390</v>
      </c>
      <c r="AD45">
        <v>0.92600000000000005</v>
      </c>
      <c r="AE45">
        <v>0</v>
      </c>
      <c r="AF45">
        <v>61.6952641010284</v>
      </c>
      <c r="AG45">
        <v>0</v>
      </c>
      <c r="AH45" t="s">
        <v>812</v>
      </c>
      <c r="AI45" t="s">
        <v>636</v>
      </c>
      <c r="AJ45" t="s">
        <v>636</v>
      </c>
      <c r="AM45">
        <v>0</v>
      </c>
      <c r="AN45">
        <v>0</v>
      </c>
      <c r="AO45">
        <v>0</v>
      </c>
      <c r="AP45">
        <v>0</v>
      </c>
      <c r="AQ45">
        <v>1</v>
      </c>
      <c r="AR45">
        <v>1</v>
      </c>
      <c r="AV45">
        <v>6</v>
      </c>
      <c r="AW45">
        <v>7</v>
      </c>
      <c r="BE45" s="35">
        <v>16854</v>
      </c>
      <c r="BF45" t="b">
        <v>1</v>
      </c>
      <c r="BG45">
        <v>0</v>
      </c>
      <c r="BI45" s="6">
        <v>10219398.814978</v>
      </c>
      <c r="BK45" s="6">
        <v>10219398.814978</v>
      </c>
      <c r="BL45">
        <v>0</v>
      </c>
      <c r="BM45" s="6">
        <v>0.14245318554213399</v>
      </c>
      <c r="BN45" s="6">
        <v>11045508.7117629</v>
      </c>
      <c r="BO45" s="6">
        <v>825773.98858750903</v>
      </c>
      <c r="BP45">
        <v>200.54162967207699</v>
      </c>
      <c r="BQ45">
        <v>135.224114525186</v>
      </c>
      <c r="BR45">
        <v>0</v>
      </c>
      <c r="BS45">
        <v>0</v>
      </c>
      <c r="BT45">
        <v>44</v>
      </c>
      <c r="BU45">
        <v>158</v>
      </c>
      <c r="BV45">
        <v>491</v>
      </c>
      <c r="BW45" s="41">
        <v>0</v>
      </c>
      <c r="BX45">
        <v>8</v>
      </c>
      <c r="BY45" s="41">
        <v>0</v>
      </c>
      <c r="BZ45">
        <v>4243</v>
      </c>
      <c r="CA45" s="41">
        <v>0</v>
      </c>
      <c r="CB45">
        <v>0</v>
      </c>
      <c r="CC45" s="41">
        <v>0</v>
      </c>
      <c r="CD45">
        <v>3619</v>
      </c>
      <c r="CE45">
        <v>0</v>
      </c>
      <c r="CF45">
        <v>39000</v>
      </c>
      <c r="CG45">
        <v>16696</v>
      </c>
      <c r="CH45">
        <v>89310</v>
      </c>
      <c r="CI45" s="41">
        <v>0</v>
      </c>
      <c r="CJ45">
        <v>3120</v>
      </c>
      <c r="CK45" s="41">
        <v>0</v>
      </c>
      <c r="CL45">
        <v>1654435</v>
      </c>
      <c r="CM45" s="41">
        <v>0</v>
      </c>
      <c r="CN45">
        <v>0</v>
      </c>
      <c r="CO45" s="41">
        <v>0</v>
      </c>
      <c r="CP45">
        <v>1411355</v>
      </c>
      <c r="CQ45">
        <v>158</v>
      </c>
      <c r="CR45" s="52">
        <v>0</v>
      </c>
      <c r="CS45" s="52">
        <v>0</v>
      </c>
      <c r="CT45">
        <v>16696</v>
      </c>
      <c r="CU45" s="52">
        <v>0</v>
      </c>
      <c r="CV45" s="52">
        <v>0</v>
      </c>
      <c r="CW45">
        <v>158</v>
      </c>
      <c r="CX45">
        <v>16696</v>
      </c>
      <c r="CY45" t="s">
        <v>813</v>
      </c>
      <c r="CZ45" t="s">
        <v>325</v>
      </c>
      <c r="DA45" s="6">
        <v>5085569.3334736582</v>
      </c>
      <c r="DB45" s="6">
        <v>5133829.4815043416</v>
      </c>
      <c r="DC45">
        <v>0</v>
      </c>
      <c r="DD45">
        <v>0</v>
      </c>
      <c r="DE45" s="6">
        <v>1.51239372563651E-2</v>
      </c>
      <c r="DF45" s="6">
        <v>0.127329248285769</v>
      </c>
      <c r="DG45" s="48">
        <v>1.38811369911462E-2</v>
      </c>
      <c r="DH45" s="48">
        <v>2.3265335109730601E-2</v>
      </c>
      <c r="DI45" s="48">
        <v>3.7146472100876897E-2</v>
      </c>
      <c r="DJ45" s="48">
        <v>1.24280026521895E-3</v>
      </c>
      <c r="DK45" s="48">
        <v>0.104063913176039</v>
      </c>
      <c r="DL45" s="48">
        <v>0.105306713441257</v>
      </c>
      <c r="DM45" s="6">
        <v>5522405.8679267</v>
      </c>
      <c r="DN45" s="6">
        <v>5523102.8438361902</v>
      </c>
      <c r="DO45" s="6">
        <v>436772.16169724602</v>
      </c>
      <c r="DP45" s="6">
        <v>389001.82689026202</v>
      </c>
      <c r="DQ45" s="48">
        <v>98326.025611953504</v>
      </c>
      <c r="DR45" s="48">
        <v>102141.958358873</v>
      </c>
      <c r="DS45" s="48">
        <v>200467.983970826</v>
      </c>
      <c r="DT45" s="48">
        <v>322646.13608529302</v>
      </c>
      <c r="DU45" s="48">
        <v>282578.84289036301</v>
      </c>
      <c r="DV45" s="48">
        <v>605224.97897565598</v>
      </c>
      <c r="DW45">
        <v>0</v>
      </c>
      <c r="DX45">
        <v>0</v>
      </c>
      <c r="DY45">
        <v>0</v>
      </c>
      <c r="DZ45">
        <v>15800</v>
      </c>
      <c r="EA45">
        <v>4281.0256410256397</v>
      </c>
      <c r="EB45">
        <v>20081.025641025601</v>
      </c>
      <c r="EC45">
        <v>1.0777002049029501E-3</v>
      </c>
      <c r="ED45">
        <v>200.54055197187199</v>
      </c>
      <c r="EE45">
        <v>200.54162967207699</v>
      </c>
      <c r="EF45">
        <v>1.0777002049029501E-3</v>
      </c>
      <c r="EG45">
        <v>200.54055197187199</v>
      </c>
      <c r="EH45">
        <v>0</v>
      </c>
      <c r="EI45">
        <v>0</v>
      </c>
      <c r="EJ45">
        <v>0</v>
      </c>
      <c r="EK45">
        <v>64.356554157909301</v>
      </c>
      <c r="EL45">
        <v>70.867560367276695</v>
      </c>
      <c r="EM45">
        <v>64.356554157909301</v>
      </c>
      <c r="EN45">
        <v>70.867560367276695</v>
      </c>
      <c r="EO45">
        <v>135.224114525186</v>
      </c>
      <c r="EP45">
        <v>0</v>
      </c>
      <c r="EQ45">
        <v>0</v>
      </c>
      <c r="ER45">
        <v>0</v>
      </c>
      <c r="ES45">
        <v>0</v>
      </c>
      <c r="ET45">
        <v>0</v>
      </c>
      <c r="EU45" s="1">
        <v>0.572671113936422</v>
      </c>
      <c r="EV45" s="1">
        <v>0.179689390147384</v>
      </c>
      <c r="EW45">
        <v>8.9997183382761707E-5</v>
      </c>
      <c r="EX45">
        <v>0</v>
      </c>
      <c r="EY45">
        <v>0</v>
      </c>
      <c r="EZ45" s="1">
        <v>6.8051304941358799</v>
      </c>
      <c r="FA45" s="1">
        <v>8.9693026027570707E-5</v>
      </c>
      <c r="FB45" s="1">
        <v>8.6727969541208397E-5</v>
      </c>
      <c r="FC45">
        <v>0</v>
      </c>
      <c r="FD45" s="1">
        <v>3.0000899947104802</v>
      </c>
      <c r="FE45">
        <v>8.9996008328374594E-5</v>
      </c>
      <c r="FF45" s="1">
        <v>0</v>
      </c>
      <c r="FG45">
        <v>0</v>
      </c>
      <c r="FH45">
        <v>8.9995725321603798E-5</v>
      </c>
      <c r="FI45">
        <v>1.02220341819857</v>
      </c>
      <c r="FJ45">
        <v>0</v>
      </c>
      <c r="FK45">
        <v>0</v>
      </c>
      <c r="FL45" s="1">
        <v>0</v>
      </c>
      <c r="FM45">
        <v>0</v>
      </c>
      <c r="FN45">
        <v>4.7674337810832404E-9</v>
      </c>
      <c r="FO45">
        <v>9.8521724112288191E-10</v>
      </c>
      <c r="FP45">
        <v>9.0984153544582103E-10</v>
      </c>
      <c r="FQ45">
        <v>9.8521724112288191E-10</v>
      </c>
      <c r="FR45">
        <v>4.7674337810832404E-9</v>
      </c>
      <c r="FS45">
        <v>4.7552624060642698E-9</v>
      </c>
      <c r="FT45">
        <v>4.7674337810832404E-9</v>
      </c>
      <c r="FU45">
        <v>8.8501380157701703E-7</v>
      </c>
      <c r="FV45">
        <v>0.12500088465909301</v>
      </c>
      <c r="FW45">
        <v>1.1077432616881399E-8</v>
      </c>
      <c r="FX45">
        <v>1.2995547727080101E-8</v>
      </c>
      <c r="FY45">
        <v>1.9181151101986602E-9</v>
      </c>
      <c r="FZ45">
        <v>7.3599527571207695E-8</v>
      </c>
      <c r="GA45">
        <v>1.2008691888110101E-7</v>
      </c>
      <c r="GB45">
        <v>4.6487391309893701E-8</v>
      </c>
      <c r="GC45" s="1">
        <v>0.85699999999999998</v>
      </c>
      <c r="GD45" s="1">
        <v>0.22689280275926199</v>
      </c>
      <c r="GE45">
        <v>0.14374999999999999</v>
      </c>
      <c r="GF45" s="1">
        <v>0.572671113936422</v>
      </c>
      <c r="GG45" s="1">
        <v>0.179689390147384</v>
      </c>
      <c r="GH45">
        <v>9.7999999999931394E-5</v>
      </c>
      <c r="GI45">
        <v>9.8000000000264502E-5</v>
      </c>
      <c r="GJ45">
        <v>0.38251406369150098</v>
      </c>
      <c r="GK45">
        <v>0.20373586910286501</v>
      </c>
      <c r="GL45">
        <v>9.7999999999931394E-5</v>
      </c>
      <c r="GM45">
        <v>9.8000000000264502E-5</v>
      </c>
      <c r="GN45">
        <v>0</v>
      </c>
      <c r="GO45">
        <v>100.622264692686</v>
      </c>
      <c r="GP45" s="1">
        <v>9.79879479049844E-5</v>
      </c>
      <c r="GQ45" s="1">
        <v>9.7949783644191103E-5</v>
      </c>
      <c r="GR45">
        <v>0</v>
      </c>
      <c r="GS45">
        <v>1.5002946644311901</v>
      </c>
      <c r="GT45" s="1">
        <v>9.7996791788679206E-5</v>
      </c>
      <c r="GU45" s="1">
        <v>9.7961240234006807E-5</v>
      </c>
      <c r="GV45" s="1">
        <v>9.7964263915173406E-5</v>
      </c>
      <c r="GW45" s="1">
        <v>9.7994431196735094E-5</v>
      </c>
      <c r="GX45">
        <v>0.288224865989886</v>
      </c>
      <c r="GY45">
        <v>0</v>
      </c>
      <c r="GZ45">
        <v>9.7999495331069206E-5</v>
      </c>
      <c r="HA45" s="1">
        <v>0</v>
      </c>
      <c r="HB45">
        <v>0</v>
      </c>
      <c r="HC45">
        <v>7.9567789724316295E-6</v>
      </c>
      <c r="HD45">
        <v>7.9567789724316295E-6</v>
      </c>
      <c r="HE45">
        <v>3.76580330946341E-8</v>
      </c>
      <c r="HF45">
        <v>7.9567789724316295E-6</v>
      </c>
      <c r="HG45">
        <v>1.38238654745492E-7</v>
      </c>
      <c r="HH45">
        <v>1.0999081179186E-7</v>
      </c>
      <c r="HI45">
        <v>1.38238654745492E-7</v>
      </c>
      <c r="HJ45">
        <v>0.34510213332479101</v>
      </c>
      <c r="HK45">
        <v>0.25000091237083699</v>
      </c>
      <c r="HL45">
        <v>-1.2106542842778999E-6</v>
      </c>
      <c r="HM45">
        <v>1.9058834461188501E-8</v>
      </c>
      <c r="HN45">
        <v>1.22971311873909E-6</v>
      </c>
      <c r="HO45">
        <v>7.8360941453444802E-8</v>
      </c>
      <c r="HP45">
        <v>1.7877303975538199E-7</v>
      </c>
      <c r="HQ45">
        <v>1.00412098301937E-7</v>
      </c>
      <c r="HR45">
        <v>0.48199999999999998</v>
      </c>
      <c r="HS45">
        <v>0</v>
      </c>
      <c r="HT45">
        <v>0</v>
      </c>
      <c r="HU45">
        <v>0</v>
      </c>
      <c r="HV45" s="1">
        <v>6.8051304941358799</v>
      </c>
      <c r="HW45" s="1">
        <v>9.79879479049844E-5</v>
      </c>
      <c r="HX45" s="1">
        <v>9.7949783644191103E-5</v>
      </c>
      <c r="HY45">
        <v>0</v>
      </c>
      <c r="HZ45" s="1">
        <v>3.0000899947104802</v>
      </c>
      <c r="IA45" s="1">
        <v>9.7996791788679206E-5</v>
      </c>
      <c r="IB45" s="1">
        <v>9.7961240234006807E-5</v>
      </c>
      <c r="IC45" s="1">
        <v>9.7964263915173406E-5</v>
      </c>
      <c r="ID45" s="1">
        <v>9.7994431196735094E-5</v>
      </c>
      <c r="IE45">
        <v>1.02220341819857</v>
      </c>
      <c r="IF45">
        <v>0</v>
      </c>
      <c r="IG45">
        <v>9.7999495331069206E-5</v>
      </c>
      <c r="IH45" s="1">
        <v>0</v>
      </c>
      <c r="II45">
        <v>0</v>
      </c>
      <c r="IJ45">
        <v>7.9567789724316295E-6</v>
      </c>
      <c r="IK45">
        <v>7.9567789724316295E-6</v>
      </c>
      <c r="IL45">
        <v>3.76580330946341E-8</v>
      </c>
      <c r="IM45">
        <v>7.9567789724316295E-6</v>
      </c>
      <c r="IN45">
        <v>1.38238654745492E-7</v>
      </c>
      <c r="IO45">
        <v>1.0999081179186E-7</v>
      </c>
      <c r="IP45">
        <v>1.38238654745492E-7</v>
      </c>
      <c r="IQ45">
        <v>0.34510213332479101</v>
      </c>
      <c r="IR45">
        <v>0.25000091237083699</v>
      </c>
      <c r="IS45">
        <v>7870</v>
      </c>
      <c r="IT45">
        <v>6889</v>
      </c>
      <c r="IU45">
        <v>390</v>
      </c>
      <c r="IV45">
        <v>390</v>
      </c>
      <c r="IW45">
        <v>0</v>
      </c>
      <c r="IX45">
        <v>335</v>
      </c>
      <c r="IY45">
        <v>55</v>
      </c>
      <c r="IZ45">
        <v>1</v>
      </c>
      <c r="JA45">
        <v>609</v>
      </c>
      <c r="JB45">
        <v>4251</v>
      </c>
      <c r="JC45">
        <v>4625</v>
      </c>
      <c r="JD45">
        <v>212</v>
      </c>
      <c r="JE45">
        <v>211</v>
      </c>
      <c r="JF45">
        <v>3619</v>
      </c>
      <c r="JG45">
        <v>2854</v>
      </c>
      <c r="JH45">
        <v>5</v>
      </c>
      <c r="JI45">
        <v>5</v>
      </c>
      <c r="JJ45">
        <v>760</v>
      </c>
      <c r="JK45">
        <v>7.1433497141271097E-4</v>
      </c>
      <c r="JL45">
        <v>6.12790571945964E-4</v>
      </c>
      <c r="JM45">
        <v>7.1433497141271097E-4</v>
      </c>
      <c r="JN45">
        <v>6.6437319311773903E-4</v>
      </c>
      <c r="JO45">
        <v>6.0974000087510305E-4</v>
      </c>
      <c r="JP45">
        <v>6.12790571945964E-4</v>
      </c>
      <c r="JQ45">
        <v>0</v>
      </c>
      <c r="JR45">
        <v>0</v>
      </c>
      <c r="JS45">
        <v>0</v>
      </c>
      <c r="JT45">
        <v>0</v>
      </c>
      <c r="JU45">
        <v>0</v>
      </c>
      <c r="JV45">
        <v>0</v>
      </c>
      <c r="JW45">
        <v>7.0952491058386302E-2</v>
      </c>
      <c r="JX45">
        <v>7.0817042447144804E-2</v>
      </c>
      <c r="JY45">
        <v>2.5679600605614701E-2</v>
      </c>
      <c r="JZ45">
        <v>2.55177704401842E-2</v>
      </c>
      <c r="KA45">
        <v>-1.19957685166102E-6</v>
      </c>
      <c r="KB45">
        <v>3.2054382188268597E-8</v>
      </c>
      <c r="KC45">
        <v>1.23163123384929E-6</v>
      </c>
      <c r="KD45">
        <v>1.5196046902465199E-7</v>
      </c>
      <c r="KE45">
        <v>2.9885995863648398E-7</v>
      </c>
      <c r="KF45">
        <v>1.4689948961183101E-7</v>
      </c>
      <c r="KG45" s="1">
        <v>0.85699999999999998</v>
      </c>
      <c r="KH45">
        <v>5126347.5410315003</v>
      </c>
      <c r="KI45">
        <v>10211916.874505101</v>
      </c>
      <c r="KJ45" s="1">
        <v>0.22689280275926199</v>
      </c>
      <c r="KK45">
        <v>0.14374999999999999</v>
      </c>
      <c r="KL45">
        <v>0</v>
      </c>
      <c r="KM45" t="s">
        <v>814</v>
      </c>
      <c r="KO45" t="s">
        <v>815</v>
      </c>
      <c r="KP45" t="s">
        <v>525</v>
      </c>
      <c r="KQ45" t="s">
        <v>320</v>
      </c>
      <c r="KR45">
        <v>2</v>
      </c>
      <c r="KS45">
        <v>0</v>
      </c>
      <c r="KT45">
        <v>0</v>
      </c>
      <c r="KU45">
        <v>0</v>
      </c>
      <c r="KV45">
        <v>1</v>
      </c>
      <c r="KX45">
        <v>1</v>
      </c>
      <c r="KY45">
        <v>5</v>
      </c>
      <c r="LF45" t="s">
        <v>321</v>
      </c>
      <c r="LK45">
        <v>1</v>
      </c>
      <c r="LL45" t="s">
        <v>318</v>
      </c>
      <c r="LM45" t="s">
        <v>318</v>
      </c>
      <c r="LN45">
        <v>0</v>
      </c>
      <c r="LO45">
        <v>1</v>
      </c>
    </row>
    <row r="46" spans="1:327" x14ac:dyDescent="0.2">
      <c r="A46" t="s">
        <v>360</v>
      </c>
      <c r="B46">
        <v>3</v>
      </c>
      <c r="C46">
        <v>4</v>
      </c>
      <c r="D46" t="s">
        <v>525</v>
      </c>
      <c r="E46" t="s">
        <v>462</v>
      </c>
      <c r="F46" t="s">
        <v>529</v>
      </c>
      <c r="G46">
        <v>3</v>
      </c>
      <c r="H46">
        <v>1</v>
      </c>
      <c r="I46" s="6">
        <v>21022001.438450601</v>
      </c>
      <c r="J46">
        <v>0</v>
      </c>
      <c r="K46">
        <v>0</v>
      </c>
      <c r="L46" t="s">
        <v>320</v>
      </c>
      <c r="M46" t="s">
        <v>318</v>
      </c>
      <c r="N46" t="s">
        <v>462</v>
      </c>
      <c r="O46" t="s">
        <v>529</v>
      </c>
      <c r="P46" s="6">
        <f t="shared" si="0"/>
        <v>1593859.561549399</v>
      </c>
      <c r="Q46" s="6">
        <f t="shared" si="1"/>
        <v>22615861</v>
      </c>
      <c r="R46" s="6">
        <v>21022001.438450601</v>
      </c>
      <c r="S46" t="s">
        <v>632</v>
      </c>
      <c r="T46" s="51">
        <v>44421.204359594907</v>
      </c>
      <c r="U46" s="6">
        <v>22615861.603526998</v>
      </c>
      <c r="V46">
        <v>1</v>
      </c>
      <c r="W46">
        <v>1</v>
      </c>
      <c r="X46" t="s">
        <v>530</v>
      </c>
      <c r="Y46" t="s">
        <v>530</v>
      </c>
      <c r="Z46">
        <v>224</v>
      </c>
      <c r="AA46">
        <v>583</v>
      </c>
      <c r="AB46">
        <v>2462</v>
      </c>
      <c r="AC46">
        <v>607</v>
      </c>
      <c r="AD46">
        <v>0.96</v>
      </c>
      <c r="AE46">
        <v>0</v>
      </c>
      <c r="AF46">
        <v>119.29452252388</v>
      </c>
      <c r="AG46">
        <v>0</v>
      </c>
      <c r="AH46" t="s">
        <v>816</v>
      </c>
      <c r="AI46" t="s">
        <v>636</v>
      </c>
      <c r="AJ46" t="s">
        <v>636</v>
      </c>
      <c r="AM46">
        <v>0</v>
      </c>
      <c r="AN46">
        <v>0</v>
      </c>
      <c r="AO46">
        <v>0</v>
      </c>
      <c r="AP46">
        <v>0</v>
      </c>
      <c r="AQ46">
        <v>1</v>
      </c>
      <c r="AR46">
        <v>1</v>
      </c>
      <c r="AV46">
        <v>1</v>
      </c>
      <c r="AW46">
        <v>1</v>
      </c>
      <c r="BE46" s="35">
        <v>17023</v>
      </c>
      <c r="BF46" t="b">
        <v>1</v>
      </c>
      <c r="BG46">
        <v>0</v>
      </c>
      <c r="BI46" s="6">
        <v>22615861.603526998</v>
      </c>
      <c r="BK46" s="6">
        <v>22615861.603526998</v>
      </c>
      <c r="BL46">
        <v>0</v>
      </c>
      <c r="BM46" s="6">
        <v>0.120550909093249</v>
      </c>
      <c r="BN46" s="6">
        <v>25475392.289369099</v>
      </c>
      <c r="BO46" s="6">
        <v>2855702.1628169799</v>
      </c>
      <c r="BP46" s="1">
        <v>3827.77804284477</v>
      </c>
      <c r="BQ46">
        <v>0.62443137576425001</v>
      </c>
      <c r="BR46">
        <v>0</v>
      </c>
      <c r="BS46">
        <v>73</v>
      </c>
      <c r="BT46">
        <v>112</v>
      </c>
      <c r="BU46">
        <v>63</v>
      </c>
      <c r="BV46">
        <v>561</v>
      </c>
      <c r="BW46" s="41">
        <v>0</v>
      </c>
      <c r="BX46">
        <v>8</v>
      </c>
      <c r="BY46" s="41">
        <v>0</v>
      </c>
      <c r="BZ46">
        <v>7715</v>
      </c>
      <c r="CA46" s="41">
        <v>0</v>
      </c>
      <c r="CB46">
        <v>0</v>
      </c>
      <c r="CC46" s="41">
        <v>0</v>
      </c>
      <c r="CD46">
        <v>4245</v>
      </c>
      <c r="CE46">
        <v>1445</v>
      </c>
      <c r="CF46">
        <v>33992</v>
      </c>
      <c r="CG46">
        <v>15442</v>
      </c>
      <c r="CH46">
        <v>261617</v>
      </c>
      <c r="CI46" s="41">
        <v>0</v>
      </c>
      <c r="CJ46">
        <v>4856</v>
      </c>
      <c r="CK46" s="41">
        <v>0</v>
      </c>
      <c r="CL46">
        <v>4682546</v>
      </c>
      <c r="CM46" s="41">
        <v>0</v>
      </c>
      <c r="CN46">
        <v>0</v>
      </c>
      <c r="CO46" s="41">
        <v>0</v>
      </c>
      <c r="CP46">
        <v>2576608</v>
      </c>
      <c r="CQ46">
        <v>136</v>
      </c>
      <c r="CR46" s="52">
        <v>0</v>
      </c>
      <c r="CS46" s="52">
        <v>0</v>
      </c>
      <c r="CT46">
        <v>16887</v>
      </c>
      <c r="CU46" s="52">
        <v>0</v>
      </c>
      <c r="CV46" s="52">
        <v>0</v>
      </c>
      <c r="CW46">
        <v>136</v>
      </c>
      <c r="CX46">
        <v>16887</v>
      </c>
      <c r="CY46" t="s">
        <v>612</v>
      </c>
      <c r="DA46" s="6">
        <v>11259211.035683583</v>
      </c>
      <c r="DB46" s="6">
        <v>11356650.567843318</v>
      </c>
      <c r="DC46">
        <v>0</v>
      </c>
      <c r="DD46">
        <v>0</v>
      </c>
      <c r="DE46" s="6">
        <v>2.3250690199646699E-2</v>
      </c>
      <c r="DF46" s="6">
        <v>9.7300218893603102E-2</v>
      </c>
      <c r="DG46" s="48">
        <v>1.1781659383307899E-2</v>
      </c>
      <c r="DH46" s="48">
        <v>1.7978337996350801E-2</v>
      </c>
      <c r="DI46" s="48">
        <v>2.9759997379658801E-2</v>
      </c>
      <c r="DJ46" s="48">
        <v>1.14690308163387E-2</v>
      </c>
      <c r="DK46" s="48">
        <v>7.9321880897252298E-2</v>
      </c>
      <c r="DL46" s="48">
        <v>9.0790911713591105E-2</v>
      </c>
      <c r="DM46" s="6">
        <v>12737924.072190899</v>
      </c>
      <c r="DN46" s="6">
        <v>12737468.217178101</v>
      </c>
      <c r="DO46" s="6">
        <v>1475299.53348501</v>
      </c>
      <c r="DP46" s="6">
        <v>1380402.6293319601</v>
      </c>
      <c r="DQ46" s="48">
        <v>282839.05782089301</v>
      </c>
      <c r="DR46" s="48">
        <v>279143.87970741699</v>
      </c>
      <c r="DS46" s="48">
        <v>561982.93752831104</v>
      </c>
      <c r="DT46" s="48">
        <v>1186160.4756641099</v>
      </c>
      <c r="DU46" s="48">
        <v>1098714.7628041201</v>
      </c>
      <c r="DV46" s="48">
        <v>2284875.23846824</v>
      </c>
      <c r="DW46">
        <v>0</v>
      </c>
      <c r="DX46">
        <v>0</v>
      </c>
      <c r="DY46">
        <v>0</v>
      </c>
      <c r="DZ46">
        <v>6300</v>
      </c>
      <c r="EA46">
        <v>2543.9868204283298</v>
      </c>
      <c r="EB46">
        <v>8843.9868204283302</v>
      </c>
      <c r="EC46">
        <v>3413.47977161566</v>
      </c>
      <c r="ED46" s="1">
        <v>414.29827122911701</v>
      </c>
      <c r="EE46" s="1">
        <v>3827.77804284477</v>
      </c>
      <c r="EF46">
        <v>3413.47977161566</v>
      </c>
      <c r="EG46" s="1">
        <v>414.29827122911701</v>
      </c>
      <c r="EH46">
        <v>0</v>
      </c>
      <c r="EI46">
        <v>0</v>
      </c>
      <c r="EJ46">
        <v>0</v>
      </c>
      <c r="EK46">
        <v>0</v>
      </c>
      <c r="EL46">
        <v>0.62443137576425001</v>
      </c>
      <c r="EM46">
        <v>0</v>
      </c>
      <c r="EN46">
        <v>0.62443137576425001</v>
      </c>
      <c r="EO46">
        <v>0.62443137576425001</v>
      </c>
      <c r="EP46">
        <v>0</v>
      </c>
      <c r="EQ46">
        <v>0</v>
      </c>
      <c r="ER46">
        <v>0</v>
      </c>
      <c r="ES46">
        <v>0</v>
      </c>
      <c r="ET46">
        <v>0</v>
      </c>
      <c r="EU46" s="1">
        <v>1.1458052054832499</v>
      </c>
      <c r="EV46" s="1">
        <v>0.144054919885307</v>
      </c>
      <c r="EW46">
        <v>8.9999749918634396E-5</v>
      </c>
      <c r="EX46">
        <v>8.9999242667060305E-5</v>
      </c>
      <c r="EY46">
        <v>0</v>
      </c>
      <c r="EZ46" s="1">
        <v>13.423162948208899</v>
      </c>
      <c r="FA46">
        <v>8.9923911263167694E-5</v>
      </c>
      <c r="FB46">
        <v>8.9944109002038005E-5</v>
      </c>
      <c r="FC46">
        <v>0</v>
      </c>
      <c r="FD46" s="1">
        <v>4.8675299999999897</v>
      </c>
      <c r="FE46">
        <v>8.9998333142382497E-5</v>
      </c>
      <c r="FF46">
        <v>0</v>
      </c>
      <c r="FG46" s="1">
        <v>0</v>
      </c>
      <c r="FH46" s="1">
        <v>8.9998209085395605E-5</v>
      </c>
      <c r="FI46">
        <v>5.5770019850251797</v>
      </c>
      <c r="FJ46">
        <v>0</v>
      </c>
      <c r="FK46">
        <v>0</v>
      </c>
      <c r="FL46">
        <v>0</v>
      </c>
      <c r="FM46">
        <v>0</v>
      </c>
      <c r="FN46">
        <v>8.7867569886768105E-9</v>
      </c>
      <c r="FO46">
        <v>8.7867569886768105E-9</v>
      </c>
      <c r="FP46">
        <v>2.26481233767117E-9</v>
      </c>
      <c r="FQ46">
        <v>8.7867569886768105E-9</v>
      </c>
      <c r="FR46">
        <v>1.9943422469026398E-9</v>
      </c>
      <c r="FS46">
        <v>1.9943422469026398E-9</v>
      </c>
      <c r="FT46">
        <v>1.6908279221183801E-9</v>
      </c>
      <c r="FU46">
        <v>1.43584963498927</v>
      </c>
      <c r="FV46">
        <v>0</v>
      </c>
      <c r="FW46">
        <v>2.5354859973519099E-8</v>
      </c>
      <c r="FX46">
        <v>8.1491890142632696E-8</v>
      </c>
      <c r="FY46">
        <v>5.6137030169113501E-8</v>
      </c>
      <c r="FZ46" s="1">
        <v>6.9580412074415898E-9</v>
      </c>
      <c r="GA46">
        <v>7.4169259664524896E-8</v>
      </c>
      <c r="GB46">
        <v>6.7211218457083306E-8</v>
      </c>
      <c r="GC46">
        <v>1.5</v>
      </c>
      <c r="GD46" s="1">
        <v>0.104719755119659</v>
      </c>
      <c r="GE46">
        <v>0.1125</v>
      </c>
      <c r="GF46" s="1">
        <v>1.1458052054832499</v>
      </c>
      <c r="GG46" s="1">
        <v>0.144054919885307</v>
      </c>
      <c r="GH46">
        <v>9.7999992175967695E-5</v>
      </c>
      <c r="GI46">
        <v>9.7999088748079694E-5</v>
      </c>
      <c r="GJ46">
        <v>4.0868673306490102</v>
      </c>
      <c r="GK46">
        <v>0.15842771613039899</v>
      </c>
      <c r="GL46">
        <v>9.7999992175967695E-5</v>
      </c>
      <c r="GM46">
        <v>9.7999088748079694E-5</v>
      </c>
      <c r="GN46">
        <v>0</v>
      </c>
      <c r="GO46">
        <v>25.061706737427698</v>
      </c>
      <c r="GP46">
        <v>9.7995433414543797E-5</v>
      </c>
      <c r="GQ46">
        <v>9.7678150656782496E-5</v>
      </c>
      <c r="GR46">
        <v>0</v>
      </c>
      <c r="GS46">
        <v>2.1971403862277001</v>
      </c>
      <c r="GT46">
        <v>9.7998531153997703E-5</v>
      </c>
      <c r="GU46">
        <v>9.7992870394830706E-5</v>
      </c>
      <c r="GV46">
        <v>9.7990481715548502E-5</v>
      </c>
      <c r="GW46">
        <v>9.7998300677554204E-5</v>
      </c>
      <c r="GX46">
        <v>1.5428132380200901</v>
      </c>
      <c r="GY46">
        <v>0</v>
      </c>
      <c r="GZ46">
        <v>9.7998949193212005E-5</v>
      </c>
      <c r="HA46">
        <v>0</v>
      </c>
      <c r="HB46">
        <v>0</v>
      </c>
      <c r="HC46">
        <v>2.6299944213547999E-6</v>
      </c>
      <c r="HD46">
        <v>2.6299944213547999E-6</v>
      </c>
      <c r="HE46">
        <v>4.8961148424453395E-7</v>
      </c>
      <c r="HF46">
        <v>2.6299944213547999E-6</v>
      </c>
      <c r="HG46">
        <v>2.7545190040001401E-7</v>
      </c>
      <c r="HH46">
        <v>2.6232434358064401E-7</v>
      </c>
      <c r="HI46">
        <v>2.7545190040001401E-7</v>
      </c>
      <c r="HJ46">
        <v>2.10000107722519</v>
      </c>
      <c r="HK46">
        <v>0.46223194869884299</v>
      </c>
      <c r="HL46">
        <v>-7.6748111150184303E-7</v>
      </c>
      <c r="HM46">
        <v>9.2192633365348699E-8</v>
      </c>
      <c r="HN46">
        <v>8.5967374486719196E-7</v>
      </c>
      <c r="HO46">
        <v>1.5743713817127499E-8</v>
      </c>
      <c r="HP46">
        <v>1.15742316368506E-7</v>
      </c>
      <c r="HQ46">
        <v>9.9998602551379002E-8</v>
      </c>
      <c r="HR46">
        <v>1.8</v>
      </c>
      <c r="HS46">
        <v>0</v>
      </c>
      <c r="HT46">
        <v>0</v>
      </c>
      <c r="HU46">
        <v>0</v>
      </c>
      <c r="HV46" s="1">
        <v>13.423162948208899</v>
      </c>
      <c r="HW46">
        <v>9.7995433414543797E-5</v>
      </c>
      <c r="HX46">
        <v>9.7678150656782496E-5</v>
      </c>
      <c r="HY46">
        <v>0</v>
      </c>
      <c r="HZ46" s="1">
        <v>4.8675299999999897</v>
      </c>
      <c r="IA46">
        <v>9.7998531153997703E-5</v>
      </c>
      <c r="IB46">
        <v>9.7992870394830706E-5</v>
      </c>
      <c r="IC46" s="1">
        <v>9.7990481715548502E-5</v>
      </c>
      <c r="ID46" s="1">
        <v>9.7998300677554204E-5</v>
      </c>
      <c r="IE46">
        <v>5.5770019850251797</v>
      </c>
      <c r="IF46">
        <v>0</v>
      </c>
      <c r="IG46">
        <v>9.7998949193212005E-5</v>
      </c>
      <c r="IH46">
        <v>0</v>
      </c>
      <c r="II46">
        <v>0</v>
      </c>
      <c r="IJ46">
        <v>2.6299944213547999E-6</v>
      </c>
      <c r="IK46">
        <v>2.6299944213547999E-6</v>
      </c>
      <c r="IL46">
        <v>4.8961148424453395E-7</v>
      </c>
      <c r="IM46">
        <v>2.6299944213547999E-6</v>
      </c>
      <c r="IN46">
        <v>2.7545190040001401E-7</v>
      </c>
      <c r="IO46">
        <v>2.6232434358064401E-7</v>
      </c>
      <c r="IP46">
        <v>2.7545190040001401E-7</v>
      </c>
      <c r="IQ46">
        <v>2.10000107722519</v>
      </c>
      <c r="IR46">
        <v>0.46223194869884299</v>
      </c>
      <c r="IS46">
        <v>11972</v>
      </c>
      <c r="IT46">
        <v>8316</v>
      </c>
      <c r="IU46">
        <v>607</v>
      </c>
      <c r="IV46">
        <v>566</v>
      </c>
      <c r="IW46">
        <v>41</v>
      </c>
      <c r="IX46">
        <v>459</v>
      </c>
      <c r="IY46">
        <v>107</v>
      </c>
      <c r="IZ46">
        <v>6</v>
      </c>
      <c r="JA46">
        <v>813</v>
      </c>
      <c r="JB46">
        <v>7723</v>
      </c>
      <c r="JC46">
        <v>4457</v>
      </c>
      <c r="JD46">
        <v>1179</v>
      </c>
      <c r="JE46">
        <v>1173</v>
      </c>
      <c r="JF46">
        <v>4249</v>
      </c>
      <c r="JG46">
        <v>3806</v>
      </c>
      <c r="JH46">
        <v>3</v>
      </c>
      <c r="JI46">
        <v>1</v>
      </c>
      <c r="JJ46">
        <v>440</v>
      </c>
      <c r="JK46">
        <v>1.0623031738162999E-2</v>
      </c>
      <c r="JL46">
        <v>1.24260227811756E-3</v>
      </c>
      <c r="JM46">
        <v>1.0623031738162999E-2</v>
      </c>
      <c r="JN46">
        <v>1.0601041530023199E-2</v>
      </c>
      <c r="JO46">
        <v>1.02575863575848E-3</v>
      </c>
      <c r="JP46">
        <v>1.24260227811756E-3</v>
      </c>
      <c r="JQ46">
        <v>0</v>
      </c>
      <c r="JR46">
        <v>0</v>
      </c>
      <c r="JS46">
        <v>0</v>
      </c>
      <c r="JT46">
        <v>0</v>
      </c>
      <c r="JU46">
        <v>0</v>
      </c>
      <c r="JV46">
        <v>0</v>
      </c>
      <c r="JW46">
        <v>0.137376247954482</v>
      </c>
      <c r="JX46">
        <v>0.13710489356286501</v>
      </c>
      <c r="JY46">
        <v>6.34153118762074E-2</v>
      </c>
      <c r="JZ46">
        <v>6.3366639645377101E-2</v>
      </c>
      <c r="KA46">
        <v>-7.4212625152832398E-7</v>
      </c>
      <c r="KB46">
        <v>1.7368452350798101E-7</v>
      </c>
      <c r="KC46">
        <v>9.1581077503630595E-7</v>
      </c>
      <c r="KD46">
        <v>2.2701755024569099E-8</v>
      </c>
      <c r="KE46">
        <v>1.8991157603303099E-7</v>
      </c>
      <c r="KF46">
        <v>1.67209821008462E-7</v>
      </c>
      <c r="KG46">
        <v>1.5</v>
      </c>
      <c r="KH46">
        <v>11318511.220005101</v>
      </c>
      <c r="KI46">
        <v>22577722.255688801</v>
      </c>
      <c r="KJ46" s="1">
        <v>0.104719755119659</v>
      </c>
      <c r="KK46">
        <v>0.1125</v>
      </c>
      <c r="KL46">
        <v>0</v>
      </c>
      <c r="KM46" t="s">
        <v>817</v>
      </c>
      <c r="KO46" t="s">
        <v>818</v>
      </c>
      <c r="KP46" t="s">
        <v>525</v>
      </c>
      <c r="KQ46" t="s">
        <v>320</v>
      </c>
      <c r="KR46">
        <v>3</v>
      </c>
      <c r="KS46">
        <v>0</v>
      </c>
      <c r="KT46">
        <v>0</v>
      </c>
      <c r="KU46">
        <v>0</v>
      </c>
      <c r="KV46">
        <v>1</v>
      </c>
      <c r="KX46">
        <v>1</v>
      </c>
      <c r="KY46">
        <v>1</v>
      </c>
      <c r="LF46" t="s">
        <v>321</v>
      </c>
      <c r="LK46">
        <v>1</v>
      </c>
      <c r="LL46" t="s">
        <v>318</v>
      </c>
      <c r="LM46" t="s">
        <v>318</v>
      </c>
      <c r="LN46">
        <v>0</v>
      </c>
      <c r="LO46">
        <v>1</v>
      </c>
    </row>
    <row r="47" spans="1:327" x14ac:dyDescent="0.2">
      <c r="A47" t="s">
        <v>360</v>
      </c>
      <c r="B47">
        <v>12</v>
      </c>
      <c r="C47">
        <v>4</v>
      </c>
      <c r="D47" t="s">
        <v>525</v>
      </c>
      <c r="E47" t="s">
        <v>462</v>
      </c>
      <c r="F47" t="s">
        <v>529</v>
      </c>
      <c r="G47">
        <v>3</v>
      </c>
      <c r="H47">
        <v>2</v>
      </c>
      <c r="I47" s="6">
        <v>10129480.6848053</v>
      </c>
      <c r="J47">
        <v>0</v>
      </c>
      <c r="K47">
        <v>0</v>
      </c>
      <c r="L47" t="s">
        <v>320</v>
      </c>
      <c r="M47" t="s">
        <v>318</v>
      </c>
      <c r="N47" t="s">
        <v>462</v>
      </c>
      <c r="O47" t="s">
        <v>529</v>
      </c>
      <c r="P47" s="6">
        <f t="shared" si="0"/>
        <v>1692914.3151946999</v>
      </c>
      <c r="Q47" s="6">
        <f t="shared" si="1"/>
        <v>11822395</v>
      </c>
      <c r="R47" s="6">
        <v>10129480.6848053</v>
      </c>
      <c r="S47" t="s">
        <v>632</v>
      </c>
      <c r="T47" s="51">
        <v>44426.437085474536</v>
      </c>
      <c r="U47" s="6">
        <v>11822395.3171761</v>
      </c>
      <c r="V47">
        <v>1</v>
      </c>
      <c r="W47">
        <v>1</v>
      </c>
      <c r="X47" t="s">
        <v>530</v>
      </c>
      <c r="Y47" t="s">
        <v>530</v>
      </c>
      <c r="Z47">
        <v>202</v>
      </c>
      <c r="AA47">
        <v>600</v>
      </c>
      <c r="AB47">
        <v>2462</v>
      </c>
      <c r="AC47">
        <v>607</v>
      </c>
      <c r="AD47">
        <v>0.98799999999999999</v>
      </c>
      <c r="AE47">
        <v>0</v>
      </c>
      <c r="AF47">
        <v>120.44990372657701</v>
      </c>
      <c r="AG47">
        <v>0</v>
      </c>
      <c r="AH47" t="s">
        <v>819</v>
      </c>
      <c r="AI47" t="s">
        <v>636</v>
      </c>
      <c r="AJ47" t="s">
        <v>636</v>
      </c>
      <c r="AM47">
        <v>0</v>
      </c>
      <c r="AN47">
        <v>0</v>
      </c>
      <c r="AO47">
        <v>0</v>
      </c>
      <c r="AP47">
        <v>0</v>
      </c>
      <c r="AQ47">
        <v>1</v>
      </c>
      <c r="AR47">
        <v>1</v>
      </c>
      <c r="AV47">
        <v>3</v>
      </c>
      <c r="AW47">
        <v>2</v>
      </c>
      <c r="BE47" s="35">
        <v>16710</v>
      </c>
      <c r="BF47" t="b">
        <v>1</v>
      </c>
      <c r="BG47">
        <v>0</v>
      </c>
      <c r="BI47" s="6">
        <v>11822395.3171761</v>
      </c>
      <c r="BK47" s="6">
        <v>11822395.3171761</v>
      </c>
      <c r="BL47">
        <v>0</v>
      </c>
      <c r="BM47" s="6">
        <v>0.20869184606233901</v>
      </c>
      <c r="BN47" s="6">
        <v>13486400.2629581</v>
      </c>
      <c r="BO47" s="6">
        <v>1664003.79050604</v>
      </c>
      <c r="BP47">
        <v>0.94658346109941505</v>
      </c>
      <c r="BQ47">
        <v>7.1310672139344895E-7</v>
      </c>
      <c r="BR47">
        <v>0</v>
      </c>
      <c r="BS47">
        <v>43</v>
      </c>
      <c r="BT47">
        <v>112</v>
      </c>
      <c r="BU47">
        <v>195</v>
      </c>
      <c r="BV47">
        <v>566</v>
      </c>
      <c r="BW47" s="41">
        <v>0</v>
      </c>
      <c r="BX47">
        <v>8</v>
      </c>
      <c r="BY47" s="41">
        <v>0</v>
      </c>
      <c r="BZ47">
        <v>7715</v>
      </c>
      <c r="CA47" s="41">
        <v>0</v>
      </c>
      <c r="CB47">
        <v>0</v>
      </c>
      <c r="CC47" s="41">
        <v>0</v>
      </c>
      <c r="CD47">
        <v>4245</v>
      </c>
      <c r="CE47">
        <v>0</v>
      </c>
      <c r="CF47">
        <v>85587</v>
      </c>
      <c r="CG47">
        <v>16472</v>
      </c>
      <c r="CH47">
        <v>210022</v>
      </c>
      <c r="CI47" s="41">
        <v>0</v>
      </c>
      <c r="CJ47">
        <v>4856</v>
      </c>
      <c r="CK47" s="41">
        <v>0</v>
      </c>
      <c r="CL47">
        <v>4682546</v>
      </c>
      <c r="CM47" s="41">
        <v>0</v>
      </c>
      <c r="CN47">
        <v>0</v>
      </c>
      <c r="CO47" s="41">
        <v>0</v>
      </c>
      <c r="CP47">
        <v>2576608</v>
      </c>
      <c r="CQ47">
        <v>238</v>
      </c>
      <c r="CR47" s="52">
        <v>0</v>
      </c>
      <c r="CS47" s="52">
        <v>0</v>
      </c>
      <c r="CT47">
        <v>16472</v>
      </c>
      <c r="CU47" s="52">
        <v>0</v>
      </c>
      <c r="CV47" s="52">
        <v>0</v>
      </c>
      <c r="CW47">
        <v>238</v>
      </c>
      <c r="CX47">
        <v>16472</v>
      </c>
      <c r="CY47" t="s">
        <v>610</v>
      </c>
      <c r="CZ47" t="s">
        <v>325</v>
      </c>
      <c r="DA47" s="6">
        <v>5895725.1727603609</v>
      </c>
      <c r="DB47" s="6">
        <v>5926670.1444157688</v>
      </c>
      <c r="DC47">
        <v>0</v>
      </c>
      <c r="DD47">
        <v>0</v>
      </c>
      <c r="DE47" s="6">
        <v>6.2036975199269699E-2</v>
      </c>
      <c r="DF47" s="6">
        <v>0.146654870863069</v>
      </c>
      <c r="DG47" s="48">
        <v>3.1692817192965399E-2</v>
      </c>
      <c r="DH47" s="48">
        <v>4.4086134563196898E-2</v>
      </c>
      <c r="DI47" s="48">
        <v>7.5778951756162297E-2</v>
      </c>
      <c r="DJ47" s="48">
        <v>3.03441580063043E-2</v>
      </c>
      <c r="DK47" s="48">
        <v>0.102568736299872</v>
      </c>
      <c r="DL47" s="48">
        <v>0.132912894306177</v>
      </c>
      <c r="DM47" s="6">
        <v>6742813.9760439303</v>
      </c>
      <c r="DN47" s="6">
        <v>6743586.2869142601</v>
      </c>
      <c r="DO47" s="6">
        <v>847088.741246594</v>
      </c>
      <c r="DP47" s="6">
        <v>816915.04925944598</v>
      </c>
      <c r="DQ47" s="48">
        <v>200475.645550677</v>
      </c>
      <c r="DR47" s="48">
        <v>193974.3259384</v>
      </c>
      <c r="DS47" s="48">
        <v>394449.97148907703</v>
      </c>
      <c r="DT47" s="48">
        <v>627113.09569591598</v>
      </c>
      <c r="DU47" s="48">
        <v>620227.04951544397</v>
      </c>
      <c r="DV47" s="48">
        <v>1247340.14521136</v>
      </c>
      <c r="DW47">
        <v>0</v>
      </c>
      <c r="DX47">
        <v>0</v>
      </c>
      <c r="DY47">
        <v>0</v>
      </c>
      <c r="DZ47">
        <v>19500</v>
      </c>
      <c r="EA47">
        <v>2713.6738056013101</v>
      </c>
      <c r="EB47">
        <v>22213.673805601298</v>
      </c>
      <c r="EC47">
        <v>0</v>
      </c>
      <c r="ED47">
        <v>0.94658346109941505</v>
      </c>
      <c r="EE47">
        <v>0.94658346109941505</v>
      </c>
      <c r="EF47">
        <v>0</v>
      </c>
      <c r="EG47">
        <v>0.94658346109941505</v>
      </c>
      <c r="EH47">
        <v>0</v>
      </c>
      <c r="EI47">
        <v>0</v>
      </c>
      <c r="EJ47">
        <v>0</v>
      </c>
      <c r="EK47">
        <v>0</v>
      </c>
      <c r="EL47">
        <v>7.1310672139344895E-7</v>
      </c>
      <c r="EM47">
        <v>0</v>
      </c>
      <c r="EN47">
        <v>7.1310672139344895E-7</v>
      </c>
      <c r="EO47">
        <v>7.1310672139344895E-7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1.0908300949296901</v>
      </c>
      <c r="EV47">
        <v>0.12692507297785599</v>
      </c>
      <c r="EW47">
        <v>8.9997855932777399E-5</v>
      </c>
      <c r="EX47">
        <v>0</v>
      </c>
      <c r="EY47">
        <v>0</v>
      </c>
      <c r="EZ47">
        <v>6.4062999553667401</v>
      </c>
      <c r="FA47">
        <v>8.8489220113348297E-5</v>
      </c>
      <c r="FB47">
        <v>8.9462426492992105E-5</v>
      </c>
      <c r="FC47">
        <v>0</v>
      </c>
      <c r="FD47">
        <v>8.0579999999999998</v>
      </c>
      <c r="FE47">
        <v>8.9994969504791897E-5</v>
      </c>
      <c r="FF47">
        <v>8.9902692285481701E-5</v>
      </c>
      <c r="FG47">
        <v>0</v>
      </c>
      <c r="FH47">
        <v>8.9995203468605498E-5</v>
      </c>
      <c r="FI47">
        <v>4.2247170033768997</v>
      </c>
      <c r="FJ47">
        <v>0</v>
      </c>
      <c r="FK47">
        <v>0</v>
      </c>
      <c r="FL47">
        <v>8.9767690862441104E-5</v>
      </c>
      <c r="FM47">
        <v>0</v>
      </c>
      <c r="FN47">
        <v>1.2445968200491799E-8</v>
      </c>
      <c r="FO47">
        <v>1.2445968200491799E-8</v>
      </c>
      <c r="FP47">
        <v>2.2042874192607E-9</v>
      </c>
      <c r="FQ47">
        <v>1.2445968200491799E-8</v>
      </c>
      <c r="FR47">
        <v>8.1761162284976697E-9</v>
      </c>
      <c r="FS47">
        <v>4.4281467381779203E-9</v>
      </c>
      <c r="FT47">
        <v>8.1761162284976697E-9</v>
      </c>
      <c r="FU47">
        <v>0</v>
      </c>
      <c r="FV47">
        <v>0</v>
      </c>
      <c r="FW47">
        <v>-1.54010207418364E-7</v>
      </c>
      <c r="FX47">
        <v>1.05060572591349E-7</v>
      </c>
      <c r="FY47">
        <v>2.5907078000971301E-7</v>
      </c>
      <c r="FZ47">
        <v>1.4340401503516E-7</v>
      </c>
      <c r="GA47">
        <v>2.6185967130602698E-7</v>
      </c>
      <c r="GB47">
        <v>1.18455656270867E-7</v>
      </c>
      <c r="GC47">
        <v>1.5</v>
      </c>
      <c r="GD47">
        <v>7.85398163397448E-2</v>
      </c>
      <c r="GE47">
        <v>0.11874999999999999</v>
      </c>
      <c r="GF47">
        <v>1.0908300949296901</v>
      </c>
      <c r="GG47">
        <v>0.12692507297785599</v>
      </c>
      <c r="GH47">
        <v>9.7999688144501093E-5</v>
      </c>
      <c r="GI47">
        <v>0</v>
      </c>
      <c r="GJ47">
        <v>5.1080183972276298</v>
      </c>
      <c r="GK47">
        <v>0.10812025167245699</v>
      </c>
      <c r="GL47">
        <v>9.7999688144501093E-5</v>
      </c>
      <c r="GM47">
        <v>0</v>
      </c>
      <c r="GN47">
        <v>0</v>
      </c>
      <c r="GO47">
        <v>21.4330873811546</v>
      </c>
      <c r="GP47">
        <v>9.4805514666285106E-5</v>
      </c>
      <c r="GQ47">
        <v>9.5353738557068997E-5</v>
      </c>
      <c r="GR47">
        <v>0</v>
      </c>
      <c r="GS47">
        <v>3.1874621620751</v>
      </c>
      <c r="GT47">
        <v>9.7991537971298101E-5</v>
      </c>
      <c r="GU47">
        <v>9.7993668575102597E-5</v>
      </c>
      <c r="GV47">
        <v>9.7991730218183098E-5</v>
      </c>
      <c r="GW47">
        <v>9.7985721390303401E-5</v>
      </c>
      <c r="GX47">
        <v>9.7994242933774304E-5</v>
      </c>
      <c r="GY47">
        <v>0</v>
      </c>
      <c r="GZ47">
        <v>9.7994242933774304E-5</v>
      </c>
      <c r="HA47">
        <v>9.7993972867804703E-5</v>
      </c>
      <c r="HB47">
        <v>0</v>
      </c>
      <c r="HC47">
        <v>1.72991562585878E-6</v>
      </c>
      <c r="HD47">
        <v>1.72991562585878E-6</v>
      </c>
      <c r="HE47">
        <v>7.4768372023206699E-7</v>
      </c>
      <c r="HF47">
        <v>1.72991562585878E-6</v>
      </c>
      <c r="HG47">
        <v>1.8251865341323199E-7</v>
      </c>
      <c r="HH47">
        <v>1.6470963118408999E-7</v>
      </c>
      <c r="HI47">
        <v>1.8251865341323199E-7</v>
      </c>
      <c r="HJ47">
        <v>1.0500010772460999</v>
      </c>
      <c r="HK47">
        <v>1.0388580271580801E-6</v>
      </c>
      <c r="HL47">
        <v>-9.2126095445493398E-7</v>
      </c>
      <c r="HM47">
        <v>1.5478440223128599E-7</v>
      </c>
      <c r="HN47">
        <v>1.0760453566862201E-6</v>
      </c>
      <c r="HO47">
        <v>1.48468812310133E-7</v>
      </c>
      <c r="HP47">
        <v>3.3875227160571E-7</v>
      </c>
      <c r="HQ47">
        <v>1.9028345929557599E-7</v>
      </c>
      <c r="HR47">
        <v>1.4</v>
      </c>
      <c r="HS47">
        <v>0</v>
      </c>
      <c r="HT47">
        <v>0</v>
      </c>
      <c r="HU47">
        <v>0</v>
      </c>
      <c r="HV47">
        <v>6.4062999553667401</v>
      </c>
      <c r="HW47">
        <v>9.4805514666285106E-5</v>
      </c>
      <c r="HX47">
        <v>9.5353738557068997E-5</v>
      </c>
      <c r="HY47">
        <v>0</v>
      </c>
      <c r="HZ47">
        <v>8.0579999999999998</v>
      </c>
      <c r="IA47">
        <v>9.7991537971298101E-5</v>
      </c>
      <c r="IB47">
        <v>9.7993668575102597E-5</v>
      </c>
      <c r="IC47">
        <v>9.7991730218183098E-5</v>
      </c>
      <c r="ID47">
        <v>9.7985721390303401E-5</v>
      </c>
      <c r="IE47">
        <v>4.2247170033768997</v>
      </c>
      <c r="IF47">
        <v>0</v>
      </c>
      <c r="IG47">
        <v>9.7994242933774304E-5</v>
      </c>
      <c r="IH47">
        <v>9.7993972867804703E-5</v>
      </c>
      <c r="II47">
        <v>0</v>
      </c>
      <c r="IJ47">
        <v>1.72991562585878E-6</v>
      </c>
      <c r="IK47">
        <v>1.72991562585878E-6</v>
      </c>
      <c r="IL47">
        <v>7.4768372023206699E-7</v>
      </c>
      <c r="IM47">
        <v>1.72991562585878E-6</v>
      </c>
      <c r="IN47">
        <v>1.8251865341323199E-7</v>
      </c>
      <c r="IO47">
        <v>1.6470963118408999E-7</v>
      </c>
      <c r="IP47">
        <v>1.8251865341323199E-7</v>
      </c>
      <c r="IQ47">
        <v>1.0500010772460999</v>
      </c>
      <c r="IR47">
        <v>1.0388580271580801E-6</v>
      </c>
      <c r="IS47">
        <v>11972</v>
      </c>
      <c r="IT47">
        <v>8316</v>
      </c>
      <c r="IU47">
        <v>607</v>
      </c>
      <c r="IV47">
        <v>566</v>
      </c>
      <c r="IW47">
        <v>41</v>
      </c>
      <c r="IX47">
        <v>459</v>
      </c>
      <c r="IY47">
        <v>107</v>
      </c>
      <c r="IZ47">
        <v>6</v>
      </c>
      <c r="JA47">
        <v>813</v>
      </c>
      <c r="JB47">
        <v>7723</v>
      </c>
      <c r="JC47">
        <v>4457</v>
      </c>
      <c r="JD47">
        <v>1179</v>
      </c>
      <c r="JE47">
        <v>1173</v>
      </c>
      <c r="JF47">
        <v>4249</v>
      </c>
      <c r="JG47">
        <v>3806</v>
      </c>
      <c r="JH47">
        <v>3</v>
      </c>
      <c r="JI47">
        <v>1</v>
      </c>
      <c r="JJ47">
        <v>440</v>
      </c>
      <c r="JK47">
        <v>1.0623031738162999E-2</v>
      </c>
      <c r="JL47">
        <v>1.24260227811756E-3</v>
      </c>
      <c r="JM47">
        <v>1.0623031738162999E-2</v>
      </c>
      <c r="JN47">
        <v>1.0601041530023199E-2</v>
      </c>
      <c r="JO47">
        <v>1.02575863575848E-3</v>
      </c>
      <c r="JP47">
        <v>1.24260227811756E-3</v>
      </c>
      <c r="JQ47">
        <v>0</v>
      </c>
      <c r="JR47">
        <v>0</v>
      </c>
      <c r="JS47">
        <v>0</v>
      </c>
      <c r="JT47">
        <v>0</v>
      </c>
      <c r="JU47">
        <v>0</v>
      </c>
      <c r="JV47">
        <v>0</v>
      </c>
      <c r="JW47">
        <v>0.137376247954482</v>
      </c>
      <c r="JX47">
        <v>0.13710489356286501</v>
      </c>
      <c r="JY47">
        <v>6.34153118762074E-2</v>
      </c>
      <c r="JZ47">
        <v>6.3366639645377101E-2</v>
      </c>
      <c r="KA47">
        <v>-1.0752711618732899E-6</v>
      </c>
      <c r="KB47">
        <v>2.5984497482263498E-7</v>
      </c>
      <c r="KC47">
        <v>1.3351161366959299E-6</v>
      </c>
      <c r="KD47">
        <v>2.91872827345294E-7</v>
      </c>
      <c r="KE47">
        <v>6.0061194291173698E-7</v>
      </c>
      <c r="KF47">
        <v>3.0873911556644298E-7</v>
      </c>
      <c r="KG47">
        <v>1.5</v>
      </c>
      <c r="KH47">
        <v>5922472.3348586401</v>
      </c>
      <c r="KI47">
        <v>11818197.507618999</v>
      </c>
      <c r="KJ47">
        <v>7.85398163397448E-2</v>
      </c>
      <c r="KK47">
        <v>0.11874999999999999</v>
      </c>
      <c r="KL47">
        <v>0</v>
      </c>
      <c r="KM47" t="s">
        <v>820</v>
      </c>
      <c r="KO47" t="s">
        <v>821</v>
      </c>
      <c r="KP47" t="s">
        <v>525</v>
      </c>
      <c r="KQ47" t="s">
        <v>320</v>
      </c>
      <c r="KR47">
        <v>3</v>
      </c>
      <c r="KS47">
        <v>0</v>
      </c>
      <c r="KT47">
        <v>0</v>
      </c>
      <c r="KU47">
        <v>0</v>
      </c>
      <c r="KV47">
        <v>1</v>
      </c>
      <c r="KX47">
        <v>1</v>
      </c>
      <c r="KY47">
        <v>3</v>
      </c>
      <c r="LF47" t="s">
        <v>321</v>
      </c>
      <c r="LK47">
        <v>1</v>
      </c>
      <c r="LL47" t="s">
        <v>318</v>
      </c>
      <c r="LM47" t="s">
        <v>318</v>
      </c>
      <c r="LN47">
        <v>0</v>
      </c>
      <c r="LO47">
        <v>1</v>
      </c>
    </row>
    <row r="48" spans="1:327" x14ac:dyDescent="0.2">
      <c r="A48" t="s">
        <v>360</v>
      </c>
      <c r="B48">
        <v>13</v>
      </c>
      <c r="C48">
        <v>4</v>
      </c>
      <c r="D48" t="s">
        <v>525</v>
      </c>
      <c r="E48" t="s">
        <v>462</v>
      </c>
      <c r="F48" t="s">
        <v>529</v>
      </c>
      <c r="G48">
        <v>3</v>
      </c>
      <c r="H48">
        <v>3</v>
      </c>
      <c r="I48" s="6">
        <v>10298866.591810901</v>
      </c>
      <c r="J48">
        <v>0</v>
      </c>
      <c r="K48">
        <v>0</v>
      </c>
      <c r="L48" t="s">
        <v>320</v>
      </c>
      <c r="M48" t="s">
        <v>318</v>
      </c>
      <c r="N48" t="s">
        <v>462</v>
      </c>
      <c r="O48" t="s">
        <v>529</v>
      </c>
      <c r="P48" s="6">
        <f t="shared" si="0"/>
        <v>1606268.4081890993</v>
      </c>
      <c r="Q48" s="6">
        <f t="shared" si="1"/>
        <v>11905135</v>
      </c>
      <c r="R48" s="6">
        <v>10298866.591810901</v>
      </c>
      <c r="S48" t="s">
        <v>632</v>
      </c>
      <c r="T48" s="51">
        <v>44421.601817210649</v>
      </c>
      <c r="U48" s="6">
        <v>11905135.202833399</v>
      </c>
      <c r="V48">
        <v>1</v>
      </c>
      <c r="W48">
        <v>1</v>
      </c>
      <c r="X48" t="s">
        <v>530</v>
      </c>
      <c r="Y48" t="s">
        <v>530</v>
      </c>
      <c r="Z48">
        <v>191</v>
      </c>
      <c r="AA48">
        <v>790</v>
      </c>
      <c r="AB48">
        <v>2462</v>
      </c>
      <c r="AC48">
        <v>607</v>
      </c>
      <c r="AD48">
        <v>1.3009999999999999</v>
      </c>
      <c r="AE48">
        <v>0</v>
      </c>
      <c r="AF48">
        <v>100.63562107086101</v>
      </c>
      <c r="AG48">
        <v>0</v>
      </c>
      <c r="AH48" t="s">
        <v>822</v>
      </c>
      <c r="AI48" t="s">
        <v>636</v>
      </c>
      <c r="AJ48" t="s">
        <v>636</v>
      </c>
      <c r="AM48">
        <v>0</v>
      </c>
      <c r="AN48">
        <v>0</v>
      </c>
      <c r="AO48">
        <v>0</v>
      </c>
      <c r="AP48">
        <v>0</v>
      </c>
      <c r="AQ48">
        <v>1</v>
      </c>
      <c r="AR48">
        <v>1</v>
      </c>
      <c r="AV48">
        <v>1</v>
      </c>
      <c r="AW48">
        <v>3</v>
      </c>
      <c r="BE48" s="35">
        <v>17341</v>
      </c>
      <c r="BF48" t="b">
        <v>1</v>
      </c>
      <c r="BG48">
        <v>0</v>
      </c>
      <c r="BI48" s="6">
        <v>11905135.202833399</v>
      </c>
      <c r="BK48" s="6">
        <v>11905135.202833399</v>
      </c>
      <c r="BL48">
        <v>0</v>
      </c>
      <c r="BM48" s="6">
        <v>0.78949187942137999</v>
      </c>
      <c r="BN48" s="6">
        <v>13720262.5686746</v>
      </c>
      <c r="BO48" s="6">
        <v>1815125.43365178</v>
      </c>
      <c r="BP48">
        <v>1.1426968566212199</v>
      </c>
      <c r="BQ48">
        <v>6.7349677075502804E-7</v>
      </c>
      <c r="BR48">
        <v>0</v>
      </c>
      <c r="BS48">
        <v>43</v>
      </c>
      <c r="BT48">
        <v>112</v>
      </c>
      <c r="BU48">
        <v>186</v>
      </c>
      <c r="BV48">
        <v>559</v>
      </c>
      <c r="BW48" s="41">
        <v>0</v>
      </c>
      <c r="BX48">
        <v>8</v>
      </c>
      <c r="BY48" s="41">
        <v>0</v>
      </c>
      <c r="BZ48">
        <v>7715</v>
      </c>
      <c r="CA48" s="41">
        <v>0</v>
      </c>
      <c r="CB48">
        <v>0</v>
      </c>
      <c r="CC48" s="41">
        <v>0</v>
      </c>
      <c r="CD48">
        <v>4245</v>
      </c>
      <c r="CE48">
        <v>0</v>
      </c>
      <c r="CF48">
        <v>84980</v>
      </c>
      <c r="CG48">
        <v>17112</v>
      </c>
      <c r="CH48">
        <v>210629</v>
      </c>
      <c r="CI48" s="41">
        <v>0</v>
      </c>
      <c r="CJ48">
        <v>4856</v>
      </c>
      <c r="CK48" s="41">
        <v>0</v>
      </c>
      <c r="CL48">
        <v>4682546</v>
      </c>
      <c r="CM48" s="41">
        <v>0</v>
      </c>
      <c r="CN48">
        <v>0</v>
      </c>
      <c r="CO48" s="41">
        <v>0</v>
      </c>
      <c r="CP48">
        <v>2576608</v>
      </c>
      <c r="CQ48">
        <v>229</v>
      </c>
      <c r="CR48" s="52">
        <v>0</v>
      </c>
      <c r="CS48" s="52">
        <v>0</v>
      </c>
      <c r="CT48">
        <v>17112</v>
      </c>
      <c r="CU48" s="52">
        <v>0</v>
      </c>
      <c r="CV48" s="52">
        <v>0</v>
      </c>
      <c r="CW48">
        <v>229</v>
      </c>
      <c r="CX48">
        <v>17112</v>
      </c>
      <c r="CY48" t="s">
        <v>611</v>
      </c>
      <c r="DA48" s="6">
        <v>5936716.6762277745</v>
      </c>
      <c r="DB48" s="6">
        <v>5968418.5266056769</v>
      </c>
      <c r="DC48">
        <v>0</v>
      </c>
      <c r="DD48">
        <v>0</v>
      </c>
      <c r="DE48" s="6">
        <v>6.2620421121701603E-2</v>
      </c>
      <c r="DF48" s="6">
        <v>0.72687145829967803</v>
      </c>
      <c r="DG48" s="48">
        <v>3.4264426535536102E-2</v>
      </c>
      <c r="DH48" s="48">
        <v>0.17920641646831301</v>
      </c>
      <c r="DI48" s="48">
        <v>0.21347084300385</v>
      </c>
      <c r="DJ48" s="48">
        <v>2.8355994586165501E-2</v>
      </c>
      <c r="DK48" s="48">
        <v>0.547665041831364</v>
      </c>
      <c r="DL48" s="48">
        <v>0.57602103641753</v>
      </c>
      <c r="DM48" s="6">
        <v>6859796.2200565301</v>
      </c>
      <c r="DN48" s="6">
        <v>6860466.3486181097</v>
      </c>
      <c r="DO48" s="6">
        <v>923079.48120833503</v>
      </c>
      <c r="DP48" s="6">
        <v>892045.95244344498</v>
      </c>
      <c r="DQ48" s="48">
        <v>199355.570848592</v>
      </c>
      <c r="DR48" s="48">
        <v>192219.917071039</v>
      </c>
      <c r="DS48" s="48">
        <v>391575.487919632</v>
      </c>
      <c r="DT48" s="48">
        <v>705123.91035974305</v>
      </c>
      <c r="DU48" s="48">
        <v>697006.92499349196</v>
      </c>
      <c r="DV48" s="48">
        <v>1402130.8353532299</v>
      </c>
      <c r="DW48">
        <v>0</v>
      </c>
      <c r="DX48">
        <v>0</v>
      </c>
      <c r="DY48">
        <v>0</v>
      </c>
      <c r="DZ48">
        <v>18600</v>
      </c>
      <c r="EA48">
        <v>2819.1103789126801</v>
      </c>
      <c r="EB48">
        <v>21419.110378912599</v>
      </c>
      <c r="EC48">
        <v>0</v>
      </c>
      <c r="ED48">
        <v>1.1426968566212199</v>
      </c>
      <c r="EE48">
        <v>1.1426968566212199</v>
      </c>
      <c r="EF48">
        <v>0</v>
      </c>
      <c r="EG48">
        <v>1.1426968566212199</v>
      </c>
      <c r="EH48">
        <v>0</v>
      </c>
      <c r="EI48">
        <v>0</v>
      </c>
      <c r="EJ48">
        <v>0</v>
      </c>
      <c r="EK48">
        <v>0</v>
      </c>
      <c r="EL48">
        <v>6.7349677075502804E-7</v>
      </c>
      <c r="EM48">
        <v>0</v>
      </c>
      <c r="EN48">
        <v>6.7349677075502804E-7</v>
      </c>
      <c r="EO48">
        <v>6.7349677075502804E-7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1.2845682556532501</v>
      </c>
      <c r="EV48">
        <v>0.13023016857521599</v>
      </c>
      <c r="EW48">
        <v>8.9997926116636097E-5</v>
      </c>
      <c r="EX48">
        <v>0</v>
      </c>
      <c r="EY48">
        <v>0</v>
      </c>
      <c r="EZ48">
        <v>6.65655470880652</v>
      </c>
      <c r="FA48" s="1">
        <v>8.8594692369207905E-5</v>
      </c>
      <c r="FB48" s="1">
        <v>8.9529537900034901E-5</v>
      </c>
      <c r="FC48">
        <v>0</v>
      </c>
      <c r="FD48">
        <v>9.5080399999999994</v>
      </c>
      <c r="FE48" s="1">
        <v>8.9995182573687703E-5</v>
      </c>
      <c r="FF48">
        <v>8.9622395695293497E-5</v>
      </c>
      <c r="FG48" s="1">
        <v>0</v>
      </c>
      <c r="FH48" s="1">
        <v>8.9995332840167504E-5</v>
      </c>
      <c r="FI48">
        <v>4.3420806358994897</v>
      </c>
      <c r="FJ48">
        <v>0</v>
      </c>
      <c r="FK48">
        <v>0</v>
      </c>
      <c r="FL48">
        <v>8.9839131657498602E-5</v>
      </c>
      <c r="FM48">
        <v>0</v>
      </c>
      <c r="FN48" s="1">
        <v>8.0865614204839093E-9</v>
      </c>
      <c r="FO48" s="1">
        <v>8.0865614204839093E-9</v>
      </c>
      <c r="FP48" s="1">
        <v>2.2811659471100301E-9</v>
      </c>
      <c r="FQ48" s="1">
        <v>8.0865614204839093E-9</v>
      </c>
      <c r="FR48" s="1">
        <v>5.8047237017078096E-9</v>
      </c>
      <c r="FS48" s="1">
        <v>5.01958499765642E-9</v>
      </c>
      <c r="FT48" s="1">
        <v>5.8047237017078096E-9</v>
      </c>
      <c r="FU48">
        <v>0</v>
      </c>
      <c r="FV48">
        <v>0</v>
      </c>
      <c r="FW48" s="1">
        <v>-1.3513720353543599E-7</v>
      </c>
      <c r="FX48">
        <v>1.02568046295866E-7</v>
      </c>
      <c r="FY48">
        <v>2.3770524983130299E-7</v>
      </c>
      <c r="FZ48" s="1">
        <v>1.32783005275978E-7</v>
      </c>
      <c r="GA48">
        <v>2.7197888420073199E-7</v>
      </c>
      <c r="GB48">
        <v>1.39195878924754E-7</v>
      </c>
      <c r="GC48">
        <v>1.5</v>
      </c>
      <c r="GD48" s="1">
        <v>7.85398163397448E-2</v>
      </c>
      <c r="GE48">
        <v>0.11874999999999999</v>
      </c>
      <c r="GF48">
        <v>1.2845682556532501</v>
      </c>
      <c r="GG48">
        <v>0.13023016857521599</v>
      </c>
      <c r="GH48">
        <v>9.7999715268803897E-5</v>
      </c>
      <c r="GI48">
        <v>0</v>
      </c>
      <c r="GJ48">
        <v>2.7138415031578802</v>
      </c>
      <c r="GK48">
        <v>0.108667283524778</v>
      </c>
      <c r="GL48">
        <v>9.7999715268803897E-5</v>
      </c>
      <c r="GM48">
        <v>0</v>
      </c>
      <c r="GN48">
        <v>0</v>
      </c>
      <c r="GO48">
        <v>20.877289718932602</v>
      </c>
      <c r="GP48" s="1">
        <v>9.5359443076398196E-5</v>
      </c>
      <c r="GQ48" s="1">
        <v>9.7236564857772198E-5</v>
      </c>
      <c r="GR48">
        <v>0</v>
      </c>
      <c r="GS48">
        <v>2.6083167736364499</v>
      </c>
      <c r="GT48" s="1">
        <v>9.79921865198463E-5</v>
      </c>
      <c r="GU48">
        <v>9.7993742349061707E-5</v>
      </c>
      <c r="GV48">
        <v>9.7991589508516998E-5</v>
      </c>
      <c r="GW48">
        <v>9.7987100020180407E-5</v>
      </c>
      <c r="GX48">
        <v>9.7994446272453505E-5</v>
      </c>
      <c r="GY48">
        <v>0</v>
      </c>
      <c r="GZ48">
        <v>9.7994446272453505E-5</v>
      </c>
      <c r="HA48">
        <v>9.7993277436536603E-5</v>
      </c>
      <c r="HB48">
        <v>0</v>
      </c>
      <c r="HC48">
        <v>2.9873948733660702E-6</v>
      </c>
      <c r="HD48">
        <v>2.9873948733660702E-6</v>
      </c>
      <c r="HE48">
        <v>9.6726649570152894E-7</v>
      </c>
      <c r="HF48">
        <v>2.9873948733660702E-6</v>
      </c>
      <c r="HG48">
        <v>2.88791811908772E-7</v>
      </c>
      <c r="HH48">
        <v>2.6047467027723299E-7</v>
      </c>
      <c r="HI48">
        <v>2.88791811908772E-7</v>
      </c>
      <c r="HJ48">
        <v>1.0500010817004599</v>
      </c>
      <c r="HK48">
        <v>9.8115402025200595E-7</v>
      </c>
      <c r="HL48">
        <v>-5.6688759685145701E-6</v>
      </c>
      <c r="HM48">
        <v>4.5156541074448001E-7</v>
      </c>
      <c r="HN48">
        <v>6.1204413792590499E-6</v>
      </c>
      <c r="HO48">
        <v>-1.53662011684567E-7</v>
      </c>
      <c r="HP48">
        <v>9.9841179393879896E-7</v>
      </c>
      <c r="HQ48">
        <v>1.15207380562336E-6</v>
      </c>
      <c r="HR48">
        <v>1.2</v>
      </c>
      <c r="HS48">
        <v>0</v>
      </c>
      <c r="HT48">
        <v>0</v>
      </c>
      <c r="HU48">
        <v>0</v>
      </c>
      <c r="HV48">
        <v>6.65655470880652</v>
      </c>
      <c r="HW48" s="1">
        <v>9.5359443076398196E-5</v>
      </c>
      <c r="HX48" s="1">
        <v>9.7236564857772198E-5</v>
      </c>
      <c r="HY48">
        <v>0</v>
      </c>
      <c r="HZ48">
        <v>9.5080399999999994</v>
      </c>
      <c r="IA48" s="1">
        <v>9.79921865198463E-5</v>
      </c>
      <c r="IB48">
        <v>9.7993742349061707E-5</v>
      </c>
      <c r="IC48" s="1">
        <v>9.7991589508516998E-5</v>
      </c>
      <c r="ID48" s="1">
        <v>9.7987100020180407E-5</v>
      </c>
      <c r="IE48">
        <v>4.3420806358994897</v>
      </c>
      <c r="IF48">
        <v>0</v>
      </c>
      <c r="IG48">
        <v>9.7994446272453505E-5</v>
      </c>
      <c r="IH48">
        <v>9.7993277436536603E-5</v>
      </c>
      <c r="II48">
        <v>0</v>
      </c>
      <c r="IJ48">
        <v>2.9873948733660702E-6</v>
      </c>
      <c r="IK48">
        <v>2.9873948733660702E-6</v>
      </c>
      <c r="IL48">
        <v>9.6726649570152894E-7</v>
      </c>
      <c r="IM48">
        <v>2.9873948733660702E-6</v>
      </c>
      <c r="IN48">
        <v>2.88791811908772E-7</v>
      </c>
      <c r="IO48">
        <v>2.6047467027723299E-7</v>
      </c>
      <c r="IP48">
        <v>2.88791811908772E-7</v>
      </c>
      <c r="IQ48">
        <v>1.0500010817004599</v>
      </c>
      <c r="IR48">
        <v>9.8115402025200595E-7</v>
      </c>
      <c r="IS48">
        <v>11972</v>
      </c>
      <c r="IT48">
        <v>8316</v>
      </c>
      <c r="IU48">
        <v>607</v>
      </c>
      <c r="IV48">
        <v>566</v>
      </c>
      <c r="IW48">
        <v>41</v>
      </c>
      <c r="IX48">
        <v>459</v>
      </c>
      <c r="IY48">
        <v>107</v>
      </c>
      <c r="IZ48">
        <v>6</v>
      </c>
      <c r="JA48">
        <v>813</v>
      </c>
      <c r="JB48">
        <v>7723</v>
      </c>
      <c r="JC48">
        <v>4457</v>
      </c>
      <c r="JD48">
        <v>1179</v>
      </c>
      <c r="JE48">
        <v>1173</v>
      </c>
      <c r="JF48">
        <v>4249</v>
      </c>
      <c r="JG48">
        <v>3806</v>
      </c>
      <c r="JH48">
        <v>3</v>
      </c>
      <c r="JI48">
        <v>1</v>
      </c>
      <c r="JJ48">
        <v>440</v>
      </c>
      <c r="JK48">
        <v>1.0623031738162999E-2</v>
      </c>
      <c r="JL48" s="1">
        <v>1.24260227811756E-3</v>
      </c>
      <c r="JM48">
        <v>1.0623031738162999E-2</v>
      </c>
      <c r="JN48">
        <v>1.0601041530023199E-2</v>
      </c>
      <c r="JO48" s="1">
        <v>1.02575863575848E-3</v>
      </c>
      <c r="JP48" s="1">
        <v>1.24260227811756E-3</v>
      </c>
      <c r="JQ48">
        <v>0</v>
      </c>
      <c r="JR48">
        <v>0</v>
      </c>
      <c r="JS48">
        <v>0</v>
      </c>
      <c r="JT48">
        <v>0</v>
      </c>
      <c r="JU48">
        <v>0</v>
      </c>
      <c r="JV48">
        <v>0</v>
      </c>
      <c r="JW48">
        <v>0.137376247954482</v>
      </c>
      <c r="JX48">
        <v>0.13710489356286501</v>
      </c>
      <c r="JY48">
        <v>6.34153118762074E-2</v>
      </c>
      <c r="JZ48">
        <v>6.3366639645377101E-2</v>
      </c>
      <c r="KA48">
        <v>-5.8040131720500103E-6</v>
      </c>
      <c r="KB48">
        <v>5.5413345704034698E-7</v>
      </c>
      <c r="KC48">
        <v>6.3581466290903596E-6</v>
      </c>
      <c r="KD48">
        <v>-2.0879006408588901E-8</v>
      </c>
      <c r="KE48">
        <v>1.27039067813953E-6</v>
      </c>
      <c r="KF48">
        <v>1.2912696845481201E-6</v>
      </c>
      <c r="KG48">
        <v>1.5</v>
      </c>
      <c r="KH48">
        <v>5963881.9270131504</v>
      </c>
      <c r="KI48">
        <v>11900598.6032409</v>
      </c>
      <c r="KJ48" s="1">
        <v>7.85398163397448E-2</v>
      </c>
      <c r="KK48">
        <v>0.11874999999999999</v>
      </c>
      <c r="KL48">
        <v>0</v>
      </c>
      <c r="KM48" t="s">
        <v>823</v>
      </c>
      <c r="KO48" t="s">
        <v>824</v>
      </c>
      <c r="KP48" t="s">
        <v>525</v>
      </c>
      <c r="KQ48" t="s">
        <v>320</v>
      </c>
      <c r="KR48">
        <v>3</v>
      </c>
      <c r="KS48">
        <v>0</v>
      </c>
      <c r="KT48">
        <v>0</v>
      </c>
      <c r="KU48">
        <v>0</v>
      </c>
      <c r="KV48">
        <v>1</v>
      </c>
      <c r="KX48">
        <v>1</v>
      </c>
      <c r="KY48">
        <v>1</v>
      </c>
      <c r="LF48" t="s">
        <v>321</v>
      </c>
      <c r="LK48">
        <v>1</v>
      </c>
      <c r="LL48" t="s">
        <v>318</v>
      </c>
      <c r="LM48" t="s">
        <v>318</v>
      </c>
      <c r="LN48">
        <v>0</v>
      </c>
      <c r="LO48">
        <v>1</v>
      </c>
    </row>
    <row r="49" spans="1:327" x14ac:dyDescent="0.2">
      <c r="A49" t="s">
        <v>360</v>
      </c>
      <c r="B49">
        <v>22</v>
      </c>
      <c r="C49">
        <v>4</v>
      </c>
      <c r="D49" t="s">
        <v>525</v>
      </c>
      <c r="E49" t="s">
        <v>462</v>
      </c>
      <c r="F49" t="s">
        <v>529</v>
      </c>
      <c r="G49">
        <v>3</v>
      </c>
      <c r="H49">
        <v>4</v>
      </c>
      <c r="I49" s="6">
        <v>12598811.823122</v>
      </c>
      <c r="J49">
        <v>0</v>
      </c>
      <c r="K49">
        <v>0</v>
      </c>
      <c r="L49" t="s">
        <v>320</v>
      </c>
      <c r="M49" t="s">
        <v>318</v>
      </c>
      <c r="N49" t="s">
        <v>462</v>
      </c>
      <c r="O49" t="s">
        <v>529</v>
      </c>
      <c r="P49" s="6">
        <f t="shared" si="0"/>
        <v>1435439.1768779997</v>
      </c>
      <c r="Q49" s="6">
        <f t="shared" si="1"/>
        <v>14034251</v>
      </c>
      <c r="R49" s="6">
        <v>12598811.823122</v>
      </c>
      <c r="S49" t="s">
        <v>632</v>
      </c>
      <c r="T49" s="51">
        <v>44421.747610740742</v>
      </c>
      <c r="U49" s="6">
        <v>14034251.754544601</v>
      </c>
      <c r="V49">
        <v>1</v>
      </c>
      <c r="W49">
        <v>1</v>
      </c>
      <c r="X49" t="s">
        <v>530</v>
      </c>
      <c r="Y49" t="s">
        <v>530</v>
      </c>
      <c r="Z49">
        <v>215</v>
      </c>
      <c r="AA49">
        <v>734</v>
      </c>
      <c r="AB49">
        <v>2462</v>
      </c>
      <c r="AC49">
        <v>607</v>
      </c>
      <c r="AD49">
        <v>1.2090000000000001</v>
      </c>
      <c r="AE49">
        <v>0</v>
      </c>
      <c r="AF49">
        <v>97.1711678504943</v>
      </c>
      <c r="AG49">
        <v>0</v>
      </c>
      <c r="AH49" t="s">
        <v>825</v>
      </c>
      <c r="AI49" t="s">
        <v>636</v>
      </c>
      <c r="AJ49" t="s">
        <v>636</v>
      </c>
      <c r="AM49">
        <v>0</v>
      </c>
      <c r="AN49">
        <v>0</v>
      </c>
      <c r="AO49">
        <v>0</v>
      </c>
      <c r="AP49">
        <v>0</v>
      </c>
      <c r="AQ49">
        <v>1</v>
      </c>
      <c r="AR49">
        <v>1</v>
      </c>
      <c r="AV49">
        <v>1</v>
      </c>
      <c r="AW49">
        <v>4</v>
      </c>
      <c r="BE49" s="35">
        <v>16201</v>
      </c>
      <c r="BF49" t="b">
        <v>1</v>
      </c>
      <c r="BG49">
        <v>0</v>
      </c>
      <c r="BI49" s="6">
        <v>14034251.754544601</v>
      </c>
      <c r="BK49" s="6">
        <v>14034251.754544601</v>
      </c>
      <c r="BL49">
        <v>0</v>
      </c>
      <c r="BM49" s="6">
        <v>0.116335180057412</v>
      </c>
      <c r="BN49" s="6">
        <v>16582479.824594</v>
      </c>
      <c r="BO49" s="6">
        <v>2548071.6554588699</v>
      </c>
      <c r="BP49">
        <v>154.864048107093</v>
      </c>
      <c r="BQ49" s="1">
        <v>1.43420722034116</v>
      </c>
      <c r="BR49">
        <v>0</v>
      </c>
      <c r="BS49">
        <v>67</v>
      </c>
      <c r="BT49">
        <v>112</v>
      </c>
      <c r="BU49">
        <v>98</v>
      </c>
      <c r="BV49">
        <v>560</v>
      </c>
      <c r="BW49" s="41">
        <v>0</v>
      </c>
      <c r="BX49">
        <v>8</v>
      </c>
      <c r="BY49" s="41">
        <v>0</v>
      </c>
      <c r="BZ49">
        <v>7715</v>
      </c>
      <c r="CA49" s="41">
        <v>0</v>
      </c>
      <c r="CB49">
        <v>0</v>
      </c>
      <c r="CC49" s="41">
        <v>0</v>
      </c>
      <c r="CD49">
        <v>4245</v>
      </c>
      <c r="CE49">
        <v>0</v>
      </c>
      <c r="CF49">
        <v>50381</v>
      </c>
      <c r="CG49">
        <v>16036</v>
      </c>
      <c r="CH49">
        <v>245228</v>
      </c>
      <c r="CI49" s="41">
        <v>0</v>
      </c>
      <c r="CJ49">
        <v>4856</v>
      </c>
      <c r="CK49" s="41">
        <v>0</v>
      </c>
      <c r="CL49">
        <v>4682546</v>
      </c>
      <c r="CM49" s="41">
        <v>0</v>
      </c>
      <c r="CN49">
        <v>0</v>
      </c>
      <c r="CO49" s="41">
        <v>0</v>
      </c>
      <c r="CP49">
        <v>2576608</v>
      </c>
      <c r="CQ49">
        <v>165</v>
      </c>
      <c r="CR49" s="52">
        <v>0</v>
      </c>
      <c r="CS49" s="52">
        <v>0</v>
      </c>
      <c r="CT49">
        <v>16036</v>
      </c>
      <c r="CU49" s="52">
        <v>0</v>
      </c>
      <c r="CV49" s="52">
        <v>0</v>
      </c>
      <c r="CW49">
        <v>165</v>
      </c>
      <c r="CX49">
        <v>16036</v>
      </c>
      <c r="CY49" t="s">
        <v>607</v>
      </c>
      <c r="DA49" s="6">
        <v>6966888.1305295732</v>
      </c>
      <c r="DB49" s="6">
        <v>7067363.6240150891</v>
      </c>
      <c r="DC49">
        <v>0</v>
      </c>
      <c r="DD49">
        <v>0</v>
      </c>
      <c r="DE49" s="6">
        <v>1.9341643097300298E-2</v>
      </c>
      <c r="DF49" s="6">
        <v>9.6993536960111801E-2</v>
      </c>
      <c r="DG49" s="48">
        <v>1.2826893582288701E-2</v>
      </c>
      <c r="DH49" s="48">
        <v>2.1300188032602901E-2</v>
      </c>
      <c r="DI49" s="48">
        <v>3.4127081614891697E-2</v>
      </c>
      <c r="DJ49" s="48">
        <v>6.5147495150115996E-3</v>
      </c>
      <c r="DK49" s="48">
        <v>7.5693348927508897E-2</v>
      </c>
      <c r="DL49" s="48">
        <v>8.22080984425205E-2</v>
      </c>
      <c r="DM49" s="6">
        <v>8291907.3335243203</v>
      </c>
      <c r="DN49" s="6">
        <v>8290572.4910697201</v>
      </c>
      <c r="DO49" s="6">
        <v>1324929.0325852099</v>
      </c>
      <c r="DP49" s="6">
        <v>1223142.6228736599</v>
      </c>
      <c r="DQ49" s="48">
        <v>275742.18274090701</v>
      </c>
      <c r="DR49" s="48">
        <v>271135.377083142</v>
      </c>
      <c r="DS49" s="48">
        <v>546877.55982404901</v>
      </c>
      <c r="DT49" s="48">
        <v>1039386.8498443</v>
      </c>
      <c r="DU49" s="48">
        <v>949365.400650486</v>
      </c>
      <c r="DV49" s="48">
        <v>1988752.25049479</v>
      </c>
      <c r="DW49">
        <v>0</v>
      </c>
      <c r="DX49">
        <v>0</v>
      </c>
      <c r="DY49">
        <v>0</v>
      </c>
      <c r="DZ49">
        <v>9800</v>
      </c>
      <c r="EA49">
        <v>2641.84514003294</v>
      </c>
      <c r="EB49">
        <v>12441.8451400329</v>
      </c>
      <c r="EC49">
        <v>90.150208922804097</v>
      </c>
      <c r="ED49">
        <v>64.713839184289199</v>
      </c>
      <c r="EE49">
        <v>154.864048107093</v>
      </c>
      <c r="EF49">
        <v>90.150208922804097</v>
      </c>
      <c r="EG49">
        <v>64.713839184289199</v>
      </c>
      <c r="EH49">
        <v>0</v>
      </c>
      <c r="EI49">
        <v>0</v>
      </c>
      <c r="EJ49">
        <v>0</v>
      </c>
      <c r="EK49" s="1">
        <v>8.5897090834852598E-4</v>
      </c>
      <c r="EL49" s="1">
        <v>1.43334824943281</v>
      </c>
      <c r="EM49" s="1">
        <v>8.5897090834852598E-4</v>
      </c>
      <c r="EN49" s="1">
        <v>1.43334824943281</v>
      </c>
      <c r="EO49" s="1">
        <v>1.43420722034116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1.15953660187769</v>
      </c>
      <c r="EV49">
        <v>0.15086711082757201</v>
      </c>
      <c r="EW49" s="1">
        <v>8.9999577461696804E-5</v>
      </c>
      <c r="EX49">
        <v>8.9980210349005496E-5</v>
      </c>
      <c r="EY49" s="1">
        <v>0</v>
      </c>
      <c r="EZ49">
        <v>8.4722272500623195</v>
      </c>
      <c r="FA49">
        <v>8.9862008064489602E-5</v>
      </c>
      <c r="FB49" s="1">
        <v>8.9881574072858602E-5</v>
      </c>
      <c r="FC49" s="1">
        <v>0</v>
      </c>
      <c r="FD49">
        <v>7.8797499999999996</v>
      </c>
      <c r="FE49" s="1">
        <v>8.9996899858002494E-5</v>
      </c>
      <c r="FF49" s="1">
        <v>0</v>
      </c>
      <c r="FG49" s="1">
        <v>0</v>
      </c>
      <c r="FH49" s="1">
        <v>8.9997004497237298E-5</v>
      </c>
      <c r="FI49">
        <v>1.91674609783155</v>
      </c>
      <c r="FJ49">
        <v>0</v>
      </c>
      <c r="FK49">
        <v>0</v>
      </c>
      <c r="FL49">
        <v>0</v>
      </c>
      <c r="FM49">
        <v>0</v>
      </c>
      <c r="FN49">
        <v>2.25453367086458E-9</v>
      </c>
      <c r="FO49">
        <v>2.25453367086458E-9</v>
      </c>
      <c r="FP49">
        <v>2.25453367086458E-9</v>
      </c>
      <c r="FQ49">
        <v>1.03235461845763E-10</v>
      </c>
      <c r="FR49">
        <v>1.9934026651569E-9</v>
      </c>
      <c r="FS49">
        <v>1.9934026651569E-9</v>
      </c>
      <c r="FT49" s="1">
        <v>9.9848573853478203E-11</v>
      </c>
      <c r="FU49">
        <v>0.112143109741976</v>
      </c>
      <c r="FV49" s="1">
        <v>1.03076921309508E-6</v>
      </c>
      <c r="FW49">
        <v>7.4267902949363106E-8</v>
      </c>
      <c r="FX49">
        <v>7.6222604919364902E-8</v>
      </c>
      <c r="FY49">
        <v>1.9547019700018398E-9</v>
      </c>
      <c r="FZ49">
        <v>4.0937897521561797E-8</v>
      </c>
      <c r="GA49">
        <v>9.7430618101190802E-8</v>
      </c>
      <c r="GB49" s="1">
        <v>5.6492720579628899E-8</v>
      </c>
      <c r="GC49" s="1">
        <v>1.5</v>
      </c>
      <c r="GD49">
        <v>9.5993108859688106E-2</v>
      </c>
      <c r="GE49">
        <v>0.1125</v>
      </c>
      <c r="GF49">
        <v>1.15953660187769</v>
      </c>
      <c r="GG49">
        <v>0.15086711082757201</v>
      </c>
      <c r="GH49" s="1">
        <v>9.7999390951786198E-5</v>
      </c>
      <c r="GI49">
        <v>8.9980210349005496E-5</v>
      </c>
      <c r="GJ49">
        <v>1.5921171116935799</v>
      </c>
      <c r="GK49">
        <v>0.15073937521972999</v>
      </c>
      <c r="GL49" s="1">
        <v>9.7999390951786198E-5</v>
      </c>
      <c r="GM49">
        <v>0</v>
      </c>
      <c r="GN49" s="1">
        <v>0</v>
      </c>
      <c r="GO49">
        <v>7.7107173685096297</v>
      </c>
      <c r="GP49">
        <v>9.79832476227515E-5</v>
      </c>
      <c r="GQ49" s="1">
        <v>9.75152883762042E-5</v>
      </c>
      <c r="GR49" s="1">
        <v>0</v>
      </c>
      <c r="GS49">
        <v>3.1874621996108901</v>
      </c>
      <c r="GT49" s="1">
        <v>9.7996906495922896E-5</v>
      </c>
      <c r="GU49" s="1">
        <v>9.7993082082858897E-5</v>
      </c>
      <c r="GV49" s="1">
        <v>9.7990832490069097E-5</v>
      </c>
      <c r="GW49">
        <v>9.7997030236204806E-5</v>
      </c>
      <c r="GX49">
        <v>1.81836032807981</v>
      </c>
      <c r="GY49">
        <v>0</v>
      </c>
      <c r="GZ49">
        <v>9.7996504024422298E-5</v>
      </c>
      <c r="HA49">
        <v>0</v>
      </c>
      <c r="HB49">
        <v>0</v>
      </c>
      <c r="HC49">
        <v>2.6429403046923599E-6</v>
      </c>
      <c r="HD49">
        <v>2.6429403046923599E-6</v>
      </c>
      <c r="HE49">
        <v>1.98605585310929E-8</v>
      </c>
      <c r="HF49">
        <v>2.6429403046923599E-6</v>
      </c>
      <c r="HG49">
        <v>3.09946703858088E-7</v>
      </c>
      <c r="HH49">
        <v>2.0584969195880299E-7</v>
      </c>
      <c r="HI49">
        <v>3.09946703858088E-7</v>
      </c>
      <c r="HJ49">
        <v>0.82795021856557904</v>
      </c>
      <c r="HK49" s="1">
        <v>0.55000102500755099</v>
      </c>
      <c r="HL49">
        <v>-7.3480343303134795E-7</v>
      </c>
      <c r="HM49">
        <v>8.6760193697020106E-8</v>
      </c>
      <c r="HN49">
        <v>8.2156362672836795E-7</v>
      </c>
      <c r="HO49">
        <v>5.0216903489440503E-8</v>
      </c>
      <c r="HP49">
        <v>1.5291009114689499E-7</v>
      </c>
      <c r="HQ49">
        <v>1.02693187657455E-7</v>
      </c>
      <c r="HR49">
        <v>0.38299999999999901</v>
      </c>
      <c r="HS49">
        <v>0</v>
      </c>
      <c r="HT49">
        <v>0</v>
      </c>
      <c r="HU49" s="1">
        <v>0</v>
      </c>
      <c r="HV49">
        <v>8.4722272500623195</v>
      </c>
      <c r="HW49">
        <v>9.79832476227515E-5</v>
      </c>
      <c r="HX49" s="1">
        <v>9.75152883762042E-5</v>
      </c>
      <c r="HY49" s="1">
        <v>0</v>
      </c>
      <c r="HZ49">
        <v>7.8797499999999996</v>
      </c>
      <c r="IA49" s="1">
        <v>9.7996906495922896E-5</v>
      </c>
      <c r="IB49" s="1">
        <v>9.7993082082858897E-5</v>
      </c>
      <c r="IC49" s="1">
        <v>9.7990832490069097E-5</v>
      </c>
      <c r="ID49" s="1">
        <v>9.7997030236204806E-5</v>
      </c>
      <c r="IE49">
        <v>1.91674609783155</v>
      </c>
      <c r="IF49">
        <v>0</v>
      </c>
      <c r="IG49">
        <v>9.7996504024422298E-5</v>
      </c>
      <c r="IH49">
        <v>0</v>
      </c>
      <c r="II49">
        <v>0</v>
      </c>
      <c r="IJ49">
        <v>2.6429403046923599E-6</v>
      </c>
      <c r="IK49">
        <v>2.6429403046923599E-6</v>
      </c>
      <c r="IL49">
        <v>1.98605585310929E-8</v>
      </c>
      <c r="IM49">
        <v>2.6429403046923599E-6</v>
      </c>
      <c r="IN49">
        <v>3.09946703858088E-7</v>
      </c>
      <c r="IO49">
        <v>2.0584969195880299E-7</v>
      </c>
      <c r="IP49">
        <v>3.09946703858088E-7</v>
      </c>
      <c r="IQ49">
        <v>0.82795021856557904</v>
      </c>
      <c r="IR49" s="1">
        <v>0.55000102500755099</v>
      </c>
      <c r="IS49">
        <v>11972</v>
      </c>
      <c r="IT49">
        <v>8316</v>
      </c>
      <c r="IU49">
        <v>607</v>
      </c>
      <c r="IV49">
        <v>566</v>
      </c>
      <c r="IW49">
        <v>41</v>
      </c>
      <c r="IX49">
        <v>459</v>
      </c>
      <c r="IY49">
        <v>107</v>
      </c>
      <c r="IZ49">
        <v>6</v>
      </c>
      <c r="JA49">
        <v>813</v>
      </c>
      <c r="JB49">
        <v>7723</v>
      </c>
      <c r="JC49">
        <v>4457</v>
      </c>
      <c r="JD49">
        <v>1179</v>
      </c>
      <c r="JE49">
        <v>1173</v>
      </c>
      <c r="JF49">
        <v>4249</v>
      </c>
      <c r="JG49">
        <v>3806</v>
      </c>
      <c r="JH49">
        <v>3</v>
      </c>
      <c r="JI49">
        <v>1</v>
      </c>
      <c r="JJ49">
        <v>440</v>
      </c>
      <c r="JK49">
        <v>1.0623031738162999E-2</v>
      </c>
      <c r="JL49">
        <v>1.24260227811756E-3</v>
      </c>
      <c r="JM49">
        <v>1.0623031738162999E-2</v>
      </c>
      <c r="JN49">
        <v>1.0601041530023199E-2</v>
      </c>
      <c r="JO49">
        <v>1.02575863575848E-3</v>
      </c>
      <c r="JP49">
        <v>1.24260227811756E-3</v>
      </c>
      <c r="JQ49">
        <v>0</v>
      </c>
      <c r="JR49">
        <v>0</v>
      </c>
      <c r="JS49">
        <v>0</v>
      </c>
      <c r="JT49">
        <v>0</v>
      </c>
      <c r="JU49">
        <v>0</v>
      </c>
      <c r="JV49">
        <v>0</v>
      </c>
      <c r="JW49">
        <v>0.137376247954482</v>
      </c>
      <c r="JX49">
        <v>0.13710489356286501</v>
      </c>
      <c r="JY49">
        <v>6.34153118762074E-2</v>
      </c>
      <c r="JZ49">
        <v>6.3366639645377101E-2</v>
      </c>
      <c r="KA49">
        <v>-6.6053553008198495E-7</v>
      </c>
      <c r="KB49">
        <v>1.6298279861638501E-7</v>
      </c>
      <c r="KC49">
        <v>8.2351832869837001E-7</v>
      </c>
      <c r="KD49">
        <v>9.1154801011002406E-8</v>
      </c>
      <c r="KE49">
        <v>2.5034070924808598E-7</v>
      </c>
      <c r="KF49">
        <v>1.5918590823708401E-7</v>
      </c>
      <c r="KG49" s="1">
        <v>1.5</v>
      </c>
      <c r="KH49">
        <v>7041921.21919253</v>
      </c>
      <c r="KI49">
        <v>14008809.3497221</v>
      </c>
      <c r="KJ49">
        <v>9.5993108859688106E-2</v>
      </c>
      <c r="KK49">
        <v>0.1125</v>
      </c>
      <c r="KL49">
        <v>0</v>
      </c>
      <c r="KM49" t="s">
        <v>826</v>
      </c>
      <c r="KO49" t="s">
        <v>827</v>
      </c>
      <c r="KP49" t="s">
        <v>525</v>
      </c>
      <c r="KQ49" t="s">
        <v>320</v>
      </c>
      <c r="KR49">
        <v>3</v>
      </c>
      <c r="KS49">
        <v>0</v>
      </c>
      <c r="KT49">
        <v>0</v>
      </c>
      <c r="KU49">
        <v>0</v>
      </c>
      <c r="KV49">
        <v>1</v>
      </c>
      <c r="KX49">
        <v>1</v>
      </c>
      <c r="KY49">
        <v>1</v>
      </c>
      <c r="LF49" t="s">
        <v>321</v>
      </c>
      <c r="LK49">
        <v>1</v>
      </c>
      <c r="LL49" t="s">
        <v>318</v>
      </c>
      <c r="LM49" t="s">
        <v>318</v>
      </c>
      <c r="LN49">
        <v>0</v>
      </c>
      <c r="LO49">
        <v>1</v>
      </c>
    </row>
    <row r="50" spans="1:327" x14ac:dyDescent="0.2">
      <c r="A50" t="s">
        <v>360</v>
      </c>
      <c r="B50">
        <v>43</v>
      </c>
      <c r="C50">
        <v>4</v>
      </c>
      <c r="D50" t="s">
        <v>525</v>
      </c>
      <c r="E50" t="s">
        <v>462</v>
      </c>
      <c r="F50" t="s">
        <v>529</v>
      </c>
      <c r="G50">
        <v>3</v>
      </c>
      <c r="H50">
        <v>5</v>
      </c>
      <c r="I50" s="6">
        <v>10447930.702612</v>
      </c>
      <c r="J50">
        <v>0</v>
      </c>
      <c r="K50">
        <v>0</v>
      </c>
      <c r="L50" t="s">
        <v>320</v>
      </c>
      <c r="M50" t="s">
        <v>318</v>
      </c>
      <c r="N50" t="s">
        <v>462</v>
      </c>
      <c r="O50" t="s">
        <v>529</v>
      </c>
      <c r="P50" s="6">
        <f t="shared" si="0"/>
        <v>1594725.2973880004</v>
      </c>
      <c r="Q50" s="6">
        <f t="shared" si="1"/>
        <v>12042656</v>
      </c>
      <c r="R50" s="6">
        <v>10447930.702612</v>
      </c>
      <c r="S50" t="s">
        <v>632</v>
      </c>
      <c r="T50" s="51">
        <v>44426.461104004629</v>
      </c>
      <c r="U50" s="6">
        <v>12042656.991019201</v>
      </c>
      <c r="V50">
        <v>1</v>
      </c>
      <c r="W50">
        <v>1</v>
      </c>
      <c r="X50" t="s">
        <v>530</v>
      </c>
      <c r="Y50" t="s">
        <v>530</v>
      </c>
      <c r="Z50">
        <v>192</v>
      </c>
      <c r="AA50">
        <v>634</v>
      </c>
      <c r="AB50">
        <v>2462</v>
      </c>
      <c r="AC50">
        <v>607</v>
      </c>
      <c r="AD50">
        <v>1.044</v>
      </c>
      <c r="AE50">
        <v>0</v>
      </c>
      <c r="AF50">
        <v>126.44150447845399</v>
      </c>
      <c r="AG50">
        <v>0</v>
      </c>
      <c r="AH50" t="s">
        <v>828</v>
      </c>
      <c r="AI50" t="s">
        <v>636</v>
      </c>
      <c r="AJ50" t="s">
        <v>636</v>
      </c>
      <c r="AM50">
        <v>0</v>
      </c>
      <c r="AN50">
        <v>0</v>
      </c>
      <c r="AO50">
        <v>0</v>
      </c>
      <c r="AP50">
        <v>0</v>
      </c>
      <c r="AQ50">
        <v>1</v>
      </c>
      <c r="AR50">
        <v>1</v>
      </c>
      <c r="AV50">
        <v>3</v>
      </c>
      <c r="AW50">
        <v>5</v>
      </c>
      <c r="BE50" s="35">
        <v>12251</v>
      </c>
      <c r="BF50" t="b">
        <v>1</v>
      </c>
      <c r="BG50">
        <v>0</v>
      </c>
      <c r="BI50" s="6">
        <v>12042656.991019201</v>
      </c>
      <c r="BK50" s="6">
        <v>12042656.991019201</v>
      </c>
      <c r="BL50">
        <v>0</v>
      </c>
      <c r="BM50" s="6">
        <v>0.36325816670035799</v>
      </c>
      <c r="BN50" s="6">
        <v>13749504.3997599</v>
      </c>
      <c r="BO50" s="6">
        <v>1706847.04548169</v>
      </c>
      <c r="BP50">
        <v>7.9704411397066004E-7</v>
      </c>
      <c r="BQ50">
        <v>0</v>
      </c>
      <c r="BR50">
        <v>0</v>
      </c>
      <c r="BS50">
        <v>43</v>
      </c>
      <c r="BT50">
        <v>112</v>
      </c>
      <c r="BU50">
        <v>184</v>
      </c>
      <c r="BV50">
        <v>558</v>
      </c>
      <c r="BW50" s="41">
        <v>0</v>
      </c>
      <c r="BX50">
        <v>12</v>
      </c>
      <c r="BY50" s="41">
        <v>0</v>
      </c>
      <c r="BZ50">
        <v>7711</v>
      </c>
      <c r="CA50" s="41">
        <v>0</v>
      </c>
      <c r="CB50">
        <v>0</v>
      </c>
      <c r="CC50" s="41">
        <v>0</v>
      </c>
      <c r="CD50">
        <v>4245</v>
      </c>
      <c r="CE50">
        <v>0</v>
      </c>
      <c r="CF50">
        <v>84373</v>
      </c>
      <c r="CG50">
        <v>12024</v>
      </c>
      <c r="CH50">
        <v>211236</v>
      </c>
      <c r="CI50" s="41">
        <v>0</v>
      </c>
      <c r="CJ50">
        <v>7284</v>
      </c>
      <c r="CK50" s="41">
        <v>0</v>
      </c>
      <c r="CL50">
        <v>4680118</v>
      </c>
      <c r="CM50" s="41">
        <v>0</v>
      </c>
      <c r="CN50">
        <v>0</v>
      </c>
      <c r="CO50" s="41">
        <v>0</v>
      </c>
      <c r="CP50">
        <v>2576608</v>
      </c>
      <c r="CQ50">
        <v>227</v>
      </c>
      <c r="CR50" s="52">
        <v>0</v>
      </c>
      <c r="CS50" s="52">
        <v>0</v>
      </c>
      <c r="CT50">
        <v>12024</v>
      </c>
      <c r="CU50" s="52">
        <v>0</v>
      </c>
      <c r="CV50" s="52">
        <v>0</v>
      </c>
      <c r="CW50">
        <v>227</v>
      </c>
      <c r="CX50">
        <v>12024</v>
      </c>
      <c r="CY50" t="s">
        <v>605</v>
      </c>
      <c r="CZ50" t="s">
        <v>325</v>
      </c>
      <c r="DA50" s="6">
        <v>6004983.5963120367</v>
      </c>
      <c r="DB50" s="6">
        <v>6037673.3947072327</v>
      </c>
      <c r="DC50">
        <v>0</v>
      </c>
      <c r="DD50">
        <v>0</v>
      </c>
      <c r="DE50" s="6">
        <v>7.1111667997134295E-2</v>
      </c>
      <c r="DF50" s="6">
        <v>0.29214649870322401</v>
      </c>
      <c r="DG50" s="48">
        <v>3.1516632438762203E-2</v>
      </c>
      <c r="DH50" s="48">
        <v>7.9714474797966506E-2</v>
      </c>
      <c r="DI50" s="48">
        <v>0.11123110723672799</v>
      </c>
      <c r="DJ50" s="48">
        <v>3.9595035558371898E-2</v>
      </c>
      <c r="DK50" s="48">
        <v>0.21243202390525701</v>
      </c>
      <c r="DL50" s="48">
        <v>0.25202705946362902</v>
      </c>
      <c r="DM50" s="6">
        <v>6874430.4483869001</v>
      </c>
      <c r="DN50" s="6">
        <v>6875073.9513730304</v>
      </c>
      <c r="DO50" s="6">
        <v>869446.78096319502</v>
      </c>
      <c r="DP50" s="6">
        <v>837400.26451850205</v>
      </c>
      <c r="DQ50" s="48">
        <v>184331.044261809</v>
      </c>
      <c r="DR50" s="48">
        <v>177098.52480137101</v>
      </c>
      <c r="DS50" s="48">
        <v>361429.56906318001</v>
      </c>
      <c r="DT50" s="48">
        <v>666715.736701385</v>
      </c>
      <c r="DU50" s="48">
        <v>658320.85009604401</v>
      </c>
      <c r="DV50" s="48">
        <v>1325036.5867974299</v>
      </c>
      <c r="DW50">
        <v>0</v>
      </c>
      <c r="DX50">
        <v>0</v>
      </c>
      <c r="DY50">
        <v>0</v>
      </c>
      <c r="DZ50">
        <v>18400</v>
      </c>
      <c r="EA50">
        <v>1980.8896210873099</v>
      </c>
      <c r="EB50">
        <v>20380.889621087299</v>
      </c>
      <c r="EC50">
        <v>0</v>
      </c>
      <c r="ED50">
        <v>7.9704411397066004E-7</v>
      </c>
      <c r="EE50">
        <v>7.9704411397066004E-7</v>
      </c>
      <c r="EF50">
        <v>0</v>
      </c>
      <c r="EG50">
        <v>7.9704411397066004E-7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1.1690545080059001</v>
      </c>
      <c r="EV50">
        <v>0.12672847358811901</v>
      </c>
      <c r="EW50">
        <v>8.9997400585017901E-5</v>
      </c>
      <c r="EX50">
        <v>0</v>
      </c>
      <c r="EY50">
        <v>0</v>
      </c>
      <c r="EZ50">
        <v>7.9668152525889999</v>
      </c>
      <c r="FA50">
        <v>8.8693169615100502E-5</v>
      </c>
      <c r="FB50">
        <v>8.9517278009543206E-5</v>
      </c>
      <c r="FC50">
        <v>0</v>
      </c>
      <c r="FD50">
        <v>7.8871000000000002</v>
      </c>
      <c r="FE50">
        <v>8.9995266677078594E-5</v>
      </c>
      <c r="FF50">
        <v>0</v>
      </c>
      <c r="FG50">
        <v>0</v>
      </c>
      <c r="FH50">
        <v>8.9995510413054495E-5</v>
      </c>
      <c r="FI50">
        <v>4.1115109889663604</v>
      </c>
      <c r="FJ50">
        <v>0</v>
      </c>
      <c r="FK50">
        <v>0</v>
      </c>
      <c r="FL50">
        <v>0</v>
      </c>
      <c r="FM50">
        <v>0</v>
      </c>
      <c r="FN50">
        <v>8.48383310859957E-8</v>
      </c>
      <c r="FO50">
        <v>8.48383310859957E-8</v>
      </c>
      <c r="FP50">
        <v>2.18192441892028E-9</v>
      </c>
      <c r="FQ50">
        <v>8.48383310859957E-8</v>
      </c>
      <c r="FR50">
        <v>7.5268259958072292E-9</v>
      </c>
      <c r="FS50">
        <v>6.51574461052462E-9</v>
      </c>
      <c r="FT50">
        <v>7.5268259958072292E-9</v>
      </c>
      <c r="FU50">
        <v>0</v>
      </c>
      <c r="FV50">
        <v>0</v>
      </c>
      <c r="FW50">
        <v>-2.8320973817330501E-7</v>
      </c>
      <c r="FX50">
        <v>9.5966294548233904E-8</v>
      </c>
      <c r="FY50">
        <v>3.7917603272153902E-7</v>
      </c>
      <c r="FZ50">
        <v>1.33063480812004E-7</v>
      </c>
      <c r="GA50">
        <v>2.5563229144077902E-7</v>
      </c>
      <c r="GB50">
        <v>1.2256881062877499E-7</v>
      </c>
      <c r="GC50">
        <v>1.5</v>
      </c>
      <c r="GD50">
        <v>7.85398163397448E-2</v>
      </c>
      <c r="GE50">
        <v>0.11874999999999999</v>
      </c>
      <c r="GF50">
        <v>1.1690545080059001</v>
      </c>
      <c r="GG50">
        <v>0.12672847358811901</v>
      </c>
      <c r="GH50">
        <v>9.7997595392973399E-5</v>
      </c>
      <c r="GI50">
        <v>0</v>
      </c>
      <c r="GJ50">
        <v>2.7093878897677501</v>
      </c>
      <c r="GK50">
        <v>9.3999216232258195E-2</v>
      </c>
      <c r="GL50">
        <v>9.7997595392973399E-5</v>
      </c>
      <c r="GM50">
        <v>0</v>
      </c>
      <c r="GN50">
        <v>0</v>
      </c>
      <c r="GO50">
        <v>8.0761251078406993</v>
      </c>
      <c r="GP50">
        <v>9.3088211574367198E-5</v>
      </c>
      <c r="GQ50">
        <v>9.4854785810838393E-5</v>
      </c>
      <c r="GR50">
        <v>0</v>
      </c>
      <c r="GS50">
        <v>3.25133217649807</v>
      </c>
      <c r="GT50">
        <v>9.79820092972261E-5</v>
      </c>
      <c r="GU50">
        <v>9.7993627813902599E-5</v>
      </c>
      <c r="GV50">
        <v>9.7991536739172602E-5</v>
      </c>
      <c r="GW50">
        <v>9.7982495071910399E-5</v>
      </c>
      <c r="GX50">
        <v>9.7994593178496404E-5</v>
      </c>
      <c r="GY50">
        <v>0</v>
      </c>
      <c r="GZ50">
        <v>9.7994593178496404E-5</v>
      </c>
      <c r="HA50">
        <v>0</v>
      </c>
      <c r="HB50">
        <v>0</v>
      </c>
      <c r="HC50">
        <v>3.0812335038987701E-6</v>
      </c>
      <c r="HD50">
        <v>3.0812335038987701E-6</v>
      </c>
      <c r="HE50">
        <v>1.0340217094853499E-6</v>
      </c>
      <c r="HF50">
        <v>3.0812335038987701E-6</v>
      </c>
      <c r="HG50">
        <v>3.20696143418786E-7</v>
      </c>
      <c r="HH50">
        <v>2.9311745741722398E-7</v>
      </c>
      <c r="HI50">
        <v>3.20696143418786E-7</v>
      </c>
      <c r="HJ50">
        <v>1.16113850978649E-6</v>
      </c>
      <c r="HK50">
        <v>0</v>
      </c>
      <c r="HL50">
        <v>-2.0903203368079701E-6</v>
      </c>
      <c r="HM50">
        <v>2.29437073416529E-7</v>
      </c>
      <c r="HN50">
        <v>2.3197574102244998E-6</v>
      </c>
      <c r="HO50">
        <v>4.9975309215570201E-8</v>
      </c>
      <c r="HP50">
        <v>5.0327641655063199E-7</v>
      </c>
      <c r="HQ50">
        <v>4.5330110733506099E-7</v>
      </c>
      <c r="HR50">
        <v>1.2</v>
      </c>
      <c r="HS50">
        <v>0</v>
      </c>
      <c r="HT50">
        <v>0</v>
      </c>
      <c r="HU50">
        <v>0</v>
      </c>
      <c r="HV50">
        <v>7.9668152525889999</v>
      </c>
      <c r="HW50">
        <v>9.3088211574367198E-5</v>
      </c>
      <c r="HX50">
        <v>9.4854785810838393E-5</v>
      </c>
      <c r="HY50">
        <v>0</v>
      </c>
      <c r="HZ50">
        <v>7.8871000000000002</v>
      </c>
      <c r="IA50">
        <v>9.79820092972261E-5</v>
      </c>
      <c r="IB50">
        <v>9.7993627813902599E-5</v>
      </c>
      <c r="IC50">
        <v>9.7991536739172602E-5</v>
      </c>
      <c r="ID50">
        <v>9.7982495071910399E-5</v>
      </c>
      <c r="IE50">
        <v>4.1115109889663604</v>
      </c>
      <c r="IF50">
        <v>0</v>
      </c>
      <c r="IG50">
        <v>9.7994593178496404E-5</v>
      </c>
      <c r="IH50">
        <v>0</v>
      </c>
      <c r="II50">
        <v>0</v>
      </c>
      <c r="IJ50">
        <v>3.0812335038987701E-6</v>
      </c>
      <c r="IK50">
        <v>3.0812335038987701E-6</v>
      </c>
      <c r="IL50">
        <v>1.0340217094853499E-6</v>
      </c>
      <c r="IM50">
        <v>3.0812335038987701E-6</v>
      </c>
      <c r="IN50">
        <v>3.20696143418786E-7</v>
      </c>
      <c r="IO50">
        <v>2.9311745741722398E-7</v>
      </c>
      <c r="IP50">
        <v>3.20696143418786E-7</v>
      </c>
      <c r="IQ50">
        <v>1.16113850978649E-6</v>
      </c>
      <c r="IR50">
        <v>0</v>
      </c>
      <c r="IS50">
        <v>11972</v>
      </c>
      <c r="IT50">
        <v>8316</v>
      </c>
      <c r="IU50">
        <v>607</v>
      </c>
      <c r="IV50">
        <v>566</v>
      </c>
      <c r="IW50">
        <v>41</v>
      </c>
      <c r="IX50">
        <v>459</v>
      </c>
      <c r="IY50">
        <v>107</v>
      </c>
      <c r="IZ50">
        <v>6</v>
      </c>
      <c r="JA50">
        <v>813</v>
      </c>
      <c r="JB50">
        <v>7723</v>
      </c>
      <c r="JC50">
        <v>4457</v>
      </c>
      <c r="JD50">
        <v>1179</v>
      </c>
      <c r="JE50">
        <v>1173</v>
      </c>
      <c r="JF50">
        <v>4249</v>
      </c>
      <c r="JG50">
        <v>3806</v>
      </c>
      <c r="JH50">
        <v>3</v>
      </c>
      <c r="JI50">
        <v>1</v>
      </c>
      <c r="JJ50">
        <v>440</v>
      </c>
      <c r="JK50">
        <v>1.13937926178522E-2</v>
      </c>
      <c r="JL50">
        <v>8.7235822728437497E-4</v>
      </c>
      <c r="JM50">
        <v>1.13937926178522E-2</v>
      </c>
      <c r="JN50">
        <v>1.1372170430092801E-2</v>
      </c>
      <c r="JO50">
        <v>8.6951900153131503E-4</v>
      </c>
      <c r="JP50">
        <v>8.7235822728437497E-4</v>
      </c>
      <c r="JQ50">
        <v>0</v>
      </c>
      <c r="JR50">
        <v>0</v>
      </c>
      <c r="JS50">
        <v>0</v>
      </c>
      <c r="JT50">
        <v>0</v>
      </c>
      <c r="JU50">
        <v>0</v>
      </c>
      <c r="JV50">
        <v>0</v>
      </c>
      <c r="JW50">
        <v>0.15014486244997</v>
      </c>
      <c r="JX50">
        <v>0.15009475635724501</v>
      </c>
      <c r="JY50">
        <v>5.83493344088412E-2</v>
      </c>
      <c r="JZ50">
        <v>5.83083486526947E-2</v>
      </c>
      <c r="KA50">
        <v>-2.3735300749812701E-6</v>
      </c>
      <c r="KB50">
        <v>3.2540336796476298E-7</v>
      </c>
      <c r="KC50">
        <v>2.69893344294603E-6</v>
      </c>
      <c r="KD50">
        <v>1.83038790027574E-7</v>
      </c>
      <c r="KE50">
        <v>7.5890870799141096E-7</v>
      </c>
      <c r="KF50">
        <v>5.7586991796383699E-7</v>
      </c>
      <c r="KG50">
        <v>1.5</v>
      </c>
      <c r="KH50">
        <v>6034787.04233588</v>
      </c>
      <c r="KI50">
        <v>12039770.638647901</v>
      </c>
      <c r="KJ50">
        <v>7.85398163397448E-2</v>
      </c>
      <c r="KK50">
        <v>0.11874999999999999</v>
      </c>
      <c r="KL50">
        <v>0</v>
      </c>
      <c r="KM50" t="s">
        <v>829</v>
      </c>
      <c r="KO50" t="s">
        <v>830</v>
      </c>
      <c r="KP50" t="s">
        <v>525</v>
      </c>
      <c r="KQ50" t="s">
        <v>320</v>
      </c>
      <c r="KR50">
        <v>3</v>
      </c>
      <c r="KS50">
        <v>0</v>
      </c>
      <c r="KT50">
        <v>0</v>
      </c>
      <c r="KU50">
        <v>0</v>
      </c>
      <c r="KV50">
        <v>1</v>
      </c>
      <c r="KX50">
        <v>1</v>
      </c>
      <c r="KY50">
        <v>3</v>
      </c>
      <c r="LF50" t="s">
        <v>321</v>
      </c>
      <c r="LK50">
        <v>1</v>
      </c>
      <c r="LL50" t="s">
        <v>318</v>
      </c>
      <c r="LM50" t="s">
        <v>318</v>
      </c>
      <c r="LN50">
        <v>0</v>
      </c>
      <c r="LO50">
        <v>1</v>
      </c>
    </row>
    <row r="51" spans="1:327" x14ac:dyDescent="0.2">
      <c r="A51" t="s">
        <v>360</v>
      </c>
      <c r="B51">
        <v>52</v>
      </c>
      <c r="C51">
        <v>4</v>
      </c>
      <c r="D51" t="s">
        <v>525</v>
      </c>
      <c r="E51" t="s">
        <v>462</v>
      </c>
      <c r="F51" t="s">
        <v>529</v>
      </c>
      <c r="G51">
        <v>3</v>
      </c>
      <c r="H51">
        <v>6</v>
      </c>
      <c r="I51" s="6">
        <v>12362242.2278977</v>
      </c>
      <c r="J51">
        <v>0</v>
      </c>
      <c r="K51">
        <v>0</v>
      </c>
      <c r="L51" t="s">
        <v>320</v>
      </c>
      <c r="M51" t="s">
        <v>318</v>
      </c>
      <c r="N51" t="s">
        <v>462</v>
      </c>
      <c r="O51" t="s">
        <v>529</v>
      </c>
      <c r="P51" s="6">
        <f t="shared" si="0"/>
        <v>1430904.7721023001</v>
      </c>
      <c r="Q51" s="6">
        <f t="shared" si="1"/>
        <v>13793147</v>
      </c>
      <c r="R51" s="6">
        <v>12362242.2278977</v>
      </c>
      <c r="S51" t="s">
        <v>632</v>
      </c>
      <c r="T51" s="51">
        <v>44422.046296666667</v>
      </c>
      <c r="U51" s="6">
        <v>13793147.8244744</v>
      </c>
      <c r="V51">
        <v>1</v>
      </c>
      <c r="W51">
        <v>1</v>
      </c>
      <c r="X51" t="s">
        <v>530</v>
      </c>
      <c r="Y51" t="s">
        <v>530</v>
      </c>
      <c r="Z51">
        <v>243</v>
      </c>
      <c r="AA51">
        <v>733</v>
      </c>
      <c r="AB51">
        <v>2462</v>
      </c>
      <c r="AC51">
        <v>607</v>
      </c>
      <c r="AD51">
        <v>1.208</v>
      </c>
      <c r="AE51">
        <v>0</v>
      </c>
      <c r="AF51">
        <v>100.569693088531</v>
      </c>
      <c r="AG51">
        <v>0</v>
      </c>
      <c r="AH51" t="s">
        <v>831</v>
      </c>
      <c r="AI51" t="s">
        <v>636</v>
      </c>
      <c r="AJ51" t="s">
        <v>636</v>
      </c>
      <c r="AM51">
        <v>0</v>
      </c>
      <c r="AN51">
        <v>0</v>
      </c>
      <c r="AO51">
        <v>0</v>
      </c>
      <c r="AP51">
        <v>0</v>
      </c>
      <c r="AQ51">
        <v>1</v>
      </c>
      <c r="AR51">
        <v>1</v>
      </c>
      <c r="AV51">
        <v>1</v>
      </c>
      <c r="AW51">
        <v>6</v>
      </c>
      <c r="BE51" s="35">
        <v>14284</v>
      </c>
      <c r="BF51" t="b">
        <v>1</v>
      </c>
      <c r="BG51">
        <v>0</v>
      </c>
      <c r="BI51" s="6">
        <v>13793147.8244744</v>
      </c>
      <c r="BK51" s="6">
        <v>13793147.8244744</v>
      </c>
      <c r="BL51">
        <v>0</v>
      </c>
      <c r="BM51" s="6">
        <v>0.20039165124986799</v>
      </c>
      <c r="BN51" s="6">
        <v>16266859.8466856</v>
      </c>
      <c r="BO51" s="6">
        <v>2473673.5571451401</v>
      </c>
      <c r="BP51">
        <v>36.8942860125645</v>
      </c>
      <c r="BQ51">
        <v>1.37038845685167</v>
      </c>
      <c r="BR51">
        <v>0</v>
      </c>
      <c r="BS51">
        <v>67</v>
      </c>
      <c r="BT51">
        <v>112</v>
      </c>
      <c r="BU51">
        <v>100</v>
      </c>
      <c r="BV51">
        <v>564</v>
      </c>
      <c r="BW51" s="41">
        <v>0</v>
      </c>
      <c r="BX51">
        <v>12</v>
      </c>
      <c r="BY51" s="41">
        <v>0</v>
      </c>
      <c r="BZ51">
        <v>7711</v>
      </c>
      <c r="CA51" s="41">
        <v>0</v>
      </c>
      <c r="CB51">
        <v>0</v>
      </c>
      <c r="CC51" s="41">
        <v>0</v>
      </c>
      <c r="CD51">
        <v>4245</v>
      </c>
      <c r="CE51">
        <v>0</v>
      </c>
      <c r="CF51">
        <v>50988</v>
      </c>
      <c r="CG51">
        <v>14117</v>
      </c>
      <c r="CH51">
        <v>244621</v>
      </c>
      <c r="CI51" s="41">
        <v>0</v>
      </c>
      <c r="CJ51">
        <v>7284</v>
      </c>
      <c r="CK51" s="41">
        <v>0</v>
      </c>
      <c r="CL51">
        <v>4680118</v>
      </c>
      <c r="CM51" s="41">
        <v>0</v>
      </c>
      <c r="CN51">
        <v>0</v>
      </c>
      <c r="CO51" s="41">
        <v>0</v>
      </c>
      <c r="CP51">
        <v>2576608</v>
      </c>
      <c r="CQ51">
        <v>167</v>
      </c>
      <c r="CR51" s="52">
        <v>0</v>
      </c>
      <c r="CS51" s="52">
        <v>0</v>
      </c>
      <c r="CT51">
        <v>14117</v>
      </c>
      <c r="CU51" s="52">
        <v>0</v>
      </c>
      <c r="CV51" s="52">
        <v>0</v>
      </c>
      <c r="CW51">
        <v>167</v>
      </c>
      <c r="CX51">
        <v>14117</v>
      </c>
      <c r="CY51" t="s">
        <v>601</v>
      </c>
      <c r="DA51" s="6">
        <v>6850547.9279943239</v>
      </c>
      <c r="DB51" s="6">
        <v>6942599.8964800751</v>
      </c>
      <c r="DC51">
        <v>0</v>
      </c>
      <c r="DD51">
        <v>0</v>
      </c>
      <c r="DE51" s="6">
        <v>5.7585167272533003E-2</v>
      </c>
      <c r="DF51" s="6">
        <v>0.142806483977335</v>
      </c>
      <c r="DG51" s="48">
        <v>1.81133170085356E-2</v>
      </c>
      <c r="DH51" s="48">
        <v>2.97417327451884E-2</v>
      </c>
      <c r="DI51" s="48">
        <v>4.7855049753724101E-2</v>
      </c>
      <c r="DJ51" s="48">
        <v>3.9471850263997403E-2</v>
      </c>
      <c r="DK51" s="48">
        <v>0.113064751232147</v>
      </c>
      <c r="DL51" s="48">
        <v>0.15253660149614401</v>
      </c>
      <c r="DM51" s="6">
        <v>8133826.11006526</v>
      </c>
      <c r="DN51" s="6">
        <v>8133033.7366204001</v>
      </c>
      <c r="DO51" s="6">
        <v>1283271.5667372099</v>
      </c>
      <c r="DP51" s="6">
        <v>1190401.99040793</v>
      </c>
      <c r="DQ51" s="48">
        <v>277054.04413157701</v>
      </c>
      <c r="DR51" s="48">
        <v>271948.640105406</v>
      </c>
      <c r="DS51" s="48">
        <v>549002.68423698295</v>
      </c>
      <c r="DT51" s="48">
        <v>996217.52260563604</v>
      </c>
      <c r="DU51" s="48">
        <v>916127.65013778303</v>
      </c>
      <c r="DV51" s="48">
        <v>1912345.1727434199</v>
      </c>
      <c r="DW51">
        <v>0</v>
      </c>
      <c r="DX51">
        <v>0</v>
      </c>
      <c r="DY51">
        <v>0</v>
      </c>
      <c r="DZ51">
        <v>10000</v>
      </c>
      <c r="EA51">
        <v>2325.70016474464</v>
      </c>
      <c r="EB51">
        <v>12325.7001647446</v>
      </c>
      <c r="EC51">
        <v>6.5568696772678496</v>
      </c>
      <c r="ED51">
        <v>30.337416335296702</v>
      </c>
      <c r="EE51">
        <v>36.8942860125645</v>
      </c>
      <c r="EF51">
        <v>6.5568696772678496</v>
      </c>
      <c r="EG51">
        <v>30.337416335296702</v>
      </c>
      <c r="EH51">
        <v>0</v>
      </c>
      <c r="EI51">
        <v>0</v>
      </c>
      <c r="EJ51">
        <v>0</v>
      </c>
      <c r="EK51">
        <v>8.7888059217698699E-4</v>
      </c>
      <c r="EL51">
        <v>1.36950957625949</v>
      </c>
      <c r="EM51">
        <v>8.7888059217698699E-4</v>
      </c>
      <c r="EN51">
        <v>1.36950957625949</v>
      </c>
      <c r="EO51">
        <v>1.37038845685167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1.0671152381038</v>
      </c>
      <c r="EV51">
        <v>0.15187159789792801</v>
      </c>
      <c r="EW51">
        <v>8.99995951726406E-5</v>
      </c>
      <c r="EX51">
        <v>8.9995234521578205E-5</v>
      </c>
      <c r="EY51">
        <v>0</v>
      </c>
      <c r="EZ51">
        <v>8.0504160652152699</v>
      </c>
      <c r="FA51">
        <v>8.9860897063087601E-5</v>
      </c>
      <c r="FB51">
        <v>8.9865351181328505E-5</v>
      </c>
      <c r="FC51">
        <v>0</v>
      </c>
      <c r="FD51">
        <v>7.8871000000000002</v>
      </c>
      <c r="FE51">
        <v>8.9996704486949798E-5</v>
      </c>
      <c r="FF51">
        <v>0</v>
      </c>
      <c r="FG51">
        <v>0</v>
      </c>
      <c r="FH51">
        <v>8.9996881892213902E-5</v>
      </c>
      <c r="FI51">
        <v>3.0848117342383601</v>
      </c>
      <c r="FJ51">
        <v>0</v>
      </c>
      <c r="FK51">
        <v>0</v>
      </c>
      <c r="FL51">
        <v>0</v>
      </c>
      <c r="FM51">
        <v>0</v>
      </c>
      <c r="FN51">
        <v>1.0706494768530901E-7</v>
      </c>
      <c r="FO51">
        <v>1.0706494768530901E-7</v>
      </c>
      <c r="FP51">
        <v>2.25033502943006E-9</v>
      </c>
      <c r="FQ51">
        <v>1.0706494768530901E-7</v>
      </c>
      <c r="FR51">
        <v>9.9007717579979693E-9</v>
      </c>
      <c r="FS51">
        <v>4.48557990750941E-9</v>
      </c>
      <c r="FT51">
        <v>9.9007717579979693E-9</v>
      </c>
      <c r="FU51">
        <v>1.29088319680166E-2</v>
      </c>
      <c r="FV51">
        <v>1.0546609292561001E-6</v>
      </c>
      <c r="FW51">
        <v>-3.0824392590464602E-7</v>
      </c>
      <c r="FX51">
        <v>8.2710085959857003E-8</v>
      </c>
      <c r="FY51">
        <v>3.9095401186450298E-7</v>
      </c>
      <c r="FZ51">
        <v>2.9056354071063599E-8</v>
      </c>
      <c r="GA51">
        <v>1.2320851380809199E-7</v>
      </c>
      <c r="GB51">
        <v>9.4152159737029205E-8</v>
      </c>
      <c r="GC51">
        <v>1.5</v>
      </c>
      <c r="GD51">
        <v>7.85398163397448E-2</v>
      </c>
      <c r="GE51">
        <v>0.1125</v>
      </c>
      <c r="GF51">
        <v>1.0671152381038</v>
      </c>
      <c r="GG51">
        <v>0.15187159789792801</v>
      </c>
      <c r="GH51">
        <v>9.7999275111115795E-5</v>
      </c>
      <c r="GI51">
        <v>9.7997660985393796E-5</v>
      </c>
      <c r="GJ51">
        <v>2.1368661204989001</v>
      </c>
      <c r="GK51">
        <v>0.18202933823461501</v>
      </c>
      <c r="GL51">
        <v>9.7999275111115795E-5</v>
      </c>
      <c r="GM51">
        <v>9.7997660985393796E-5</v>
      </c>
      <c r="GN51">
        <v>0</v>
      </c>
      <c r="GO51">
        <v>11.3000094347519</v>
      </c>
      <c r="GP51">
        <v>9.7979273924131402E-5</v>
      </c>
      <c r="GQ51">
        <v>9.6305655829631494E-5</v>
      </c>
      <c r="GR51">
        <v>0</v>
      </c>
      <c r="GS51">
        <v>3.25133219965003</v>
      </c>
      <c r="GT51">
        <v>9.7996688052659405E-5</v>
      </c>
      <c r="GU51">
        <v>9.7992924630363397E-5</v>
      </c>
      <c r="GV51">
        <v>9.7991242031802902E-5</v>
      </c>
      <c r="GW51">
        <v>9.7996873025932296E-5</v>
      </c>
      <c r="GX51">
        <v>0.77140359433170802</v>
      </c>
      <c r="GY51">
        <v>0</v>
      </c>
      <c r="GZ51">
        <v>9.79972864608991E-5</v>
      </c>
      <c r="HA51">
        <v>0</v>
      </c>
      <c r="HB51">
        <v>0</v>
      </c>
      <c r="HC51">
        <v>2.8787298613774898E-6</v>
      </c>
      <c r="HD51">
        <v>2.8787298613774898E-6</v>
      </c>
      <c r="HE51">
        <v>2.5883757784339601E-7</v>
      </c>
      <c r="HF51">
        <v>2.8787298613774898E-6</v>
      </c>
      <c r="HG51">
        <v>3.2505833114093703E-7</v>
      </c>
      <c r="HH51">
        <v>8.8643481888084299E-8</v>
      </c>
      <c r="HI51">
        <v>3.2505833114093703E-7</v>
      </c>
      <c r="HJ51">
        <v>0.71647703027898002</v>
      </c>
      <c r="HK51">
        <v>0.55000102985584198</v>
      </c>
      <c r="HL51">
        <v>-1.1671037815227901E-6</v>
      </c>
      <c r="HM51">
        <v>9.4839330196370096E-8</v>
      </c>
      <c r="HN51">
        <v>1.2619431117191599E-6</v>
      </c>
      <c r="HO51">
        <v>3.3275664083444298E-8</v>
      </c>
      <c r="HP51">
        <v>1.9508894231729299E-7</v>
      </c>
      <c r="HQ51">
        <v>1.6181327823384901E-7</v>
      </c>
      <c r="HR51">
        <v>0.38299999999999901</v>
      </c>
      <c r="HS51">
        <v>0</v>
      </c>
      <c r="HT51">
        <v>0</v>
      </c>
      <c r="HU51">
        <v>0</v>
      </c>
      <c r="HV51">
        <v>8.0504160652152699</v>
      </c>
      <c r="HW51">
        <v>9.7979273924131402E-5</v>
      </c>
      <c r="HX51">
        <v>9.6305655829631494E-5</v>
      </c>
      <c r="HY51">
        <v>0</v>
      </c>
      <c r="HZ51">
        <v>7.8871000000000002</v>
      </c>
      <c r="IA51">
        <v>9.7996688052659405E-5</v>
      </c>
      <c r="IB51">
        <v>9.7992924630363397E-5</v>
      </c>
      <c r="IC51">
        <v>9.7991242031802902E-5</v>
      </c>
      <c r="ID51">
        <v>9.7996873025932296E-5</v>
      </c>
      <c r="IE51">
        <v>3.0848117342383601</v>
      </c>
      <c r="IF51">
        <v>0</v>
      </c>
      <c r="IG51">
        <v>9.79972864608991E-5</v>
      </c>
      <c r="IH51">
        <v>0</v>
      </c>
      <c r="II51">
        <v>0</v>
      </c>
      <c r="IJ51">
        <v>2.8787298613774898E-6</v>
      </c>
      <c r="IK51">
        <v>2.8787298613774898E-6</v>
      </c>
      <c r="IL51">
        <v>2.5883757784339601E-7</v>
      </c>
      <c r="IM51">
        <v>2.8787298613774898E-6</v>
      </c>
      <c r="IN51">
        <v>3.2505833114093703E-7</v>
      </c>
      <c r="IO51">
        <v>8.8643481888084299E-8</v>
      </c>
      <c r="IP51">
        <v>3.2505833114093703E-7</v>
      </c>
      <c r="IQ51">
        <v>0.71647703027898002</v>
      </c>
      <c r="IR51">
        <v>0.55000102985584198</v>
      </c>
      <c r="IS51">
        <v>11972</v>
      </c>
      <c r="IT51">
        <v>8316</v>
      </c>
      <c r="IU51">
        <v>607</v>
      </c>
      <c r="IV51">
        <v>566</v>
      </c>
      <c r="IW51">
        <v>41</v>
      </c>
      <c r="IX51">
        <v>459</v>
      </c>
      <c r="IY51">
        <v>107</v>
      </c>
      <c r="IZ51">
        <v>6</v>
      </c>
      <c r="JA51">
        <v>813</v>
      </c>
      <c r="JB51">
        <v>7723</v>
      </c>
      <c r="JC51">
        <v>4457</v>
      </c>
      <c r="JD51">
        <v>1179</v>
      </c>
      <c r="JE51">
        <v>1173</v>
      </c>
      <c r="JF51">
        <v>4249</v>
      </c>
      <c r="JG51">
        <v>3806</v>
      </c>
      <c r="JH51">
        <v>3</v>
      </c>
      <c r="JI51">
        <v>1</v>
      </c>
      <c r="JJ51">
        <v>440</v>
      </c>
      <c r="JK51">
        <v>1.13937926178522E-2</v>
      </c>
      <c r="JL51">
        <v>8.7235822728437497E-4</v>
      </c>
      <c r="JM51">
        <v>1.13937926178522E-2</v>
      </c>
      <c r="JN51">
        <v>1.1372170430092801E-2</v>
      </c>
      <c r="JO51">
        <v>8.6951900153131503E-4</v>
      </c>
      <c r="JP51">
        <v>8.7235822728437497E-4</v>
      </c>
      <c r="JQ51">
        <v>0</v>
      </c>
      <c r="JR51">
        <v>0</v>
      </c>
      <c r="JS51">
        <v>0</v>
      </c>
      <c r="JT51">
        <v>0</v>
      </c>
      <c r="JU51">
        <v>0</v>
      </c>
      <c r="JV51">
        <v>0</v>
      </c>
      <c r="JW51">
        <v>0.15014486244997</v>
      </c>
      <c r="JX51">
        <v>0.15009475635724501</v>
      </c>
      <c r="JY51">
        <v>5.83493344088412E-2</v>
      </c>
      <c r="JZ51">
        <v>5.83083486526947E-2</v>
      </c>
      <c r="KA51">
        <v>-1.47534770742744E-6</v>
      </c>
      <c r="KB51">
        <v>1.7754941615622699E-7</v>
      </c>
      <c r="KC51">
        <v>1.65289712358366E-6</v>
      </c>
      <c r="KD51">
        <v>6.2332018154507999E-8</v>
      </c>
      <c r="KE51">
        <v>3.1829745612538599E-7</v>
      </c>
      <c r="KF51">
        <v>2.55965437970878E-7</v>
      </c>
      <c r="KG51">
        <v>1.5</v>
      </c>
      <c r="KH51">
        <v>6919766.5072997799</v>
      </c>
      <c r="KI51">
        <v>13770314.435294099</v>
      </c>
      <c r="KJ51">
        <v>7.85398163397448E-2</v>
      </c>
      <c r="KK51">
        <v>0.1125</v>
      </c>
      <c r="KL51">
        <v>0</v>
      </c>
      <c r="KM51" t="s">
        <v>832</v>
      </c>
      <c r="KO51" t="s">
        <v>833</v>
      </c>
      <c r="KP51" t="s">
        <v>525</v>
      </c>
      <c r="KQ51" t="s">
        <v>320</v>
      </c>
      <c r="KR51">
        <v>3</v>
      </c>
      <c r="KS51">
        <v>0</v>
      </c>
      <c r="KT51">
        <v>0</v>
      </c>
      <c r="KU51">
        <v>0</v>
      </c>
      <c r="KV51">
        <v>1</v>
      </c>
      <c r="KX51">
        <v>1</v>
      </c>
      <c r="KY51">
        <v>1</v>
      </c>
      <c r="LF51" t="s">
        <v>321</v>
      </c>
      <c r="LK51">
        <v>1</v>
      </c>
      <c r="LL51" t="s">
        <v>318</v>
      </c>
      <c r="LM51" t="s">
        <v>318</v>
      </c>
      <c r="LN51">
        <v>0</v>
      </c>
      <c r="LO51">
        <v>1</v>
      </c>
    </row>
    <row r="52" spans="1:327" x14ac:dyDescent="0.2">
      <c r="A52" t="s">
        <v>360</v>
      </c>
      <c r="B52">
        <v>166</v>
      </c>
      <c r="C52">
        <v>4</v>
      </c>
      <c r="D52" t="s">
        <v>525</v>
      </c>
      <c r="E52" t="s">
        <v>462</v>
      </c>
      <c r="F52" t="s">
        <v>529</v>
      </c>
      <c r="G52">
        <v>3</v>
      </c>
      <c r="H52">
        <v>7</v>
      </c>
      <c r="I52" s="6">
        <v>12553239.2798304</v>
      </c>
      <c r="J52">
        <v>0</v>
      </c>
      <c r="K52">
        <v>0</v>
      </c>
      <c r="L52" t="s">
        <v>320</v>
      </c>
      <c r="M52" t="s">
        <v>318</v>
      </c>
      <c r="N52" t="s">
        <v>462</v>
      </c>
      <c r="O52" t="s">
        <v>529</v>
      </c>
      <c r="P52" s="6">
        <f t="shared" si="0"/>
        <v>1451131.7201696001</v>
      </c>
      <c r="Q52" s="6">
        <f t="shared" si="1"/>
        <v>14004371</v>
      </c>
      <c r="R52" s="6">
        <v>12553239.2798304</v>
      </c>
      <c r="S52" t="s">
        <v>632</v>
      </c>
      <c r="T52" s="51">
        <v>44422.178573599536</v>
      </c>
      <c r="U52" s="6">
        <v>14004371.8031736</v>
      </c>
      <c r="V52">
        <v>1</v>
      </c>
      <c r="W52">
        <v>1</v>
      </c>
      <c r="X52" t="s">
        <v>530</v>
      </c>
      <c r="Y52" t="s">
        <v>530</v>
      </c>
      <c r="Z52">
        <v>235</v>
      </c>
      <c r="AA52">
        <v>709</v>
      </c>
      <c r="AB52">
        <v>2447</v>
      </c>
      <c r="AC52">
        <v>603</v>
      </c>
      <c r="AD52">
        <v>1.1759999999999999</v>
      </c>
      <c r="AE52">
        <v>0</v>
      </c>
      <c r="AF52">
        <v>109.70421719551</v>
      </c>
      <c r="AG52">
        <v>0</v>
      </c>
      <c r="AH52" t="s">
        <v>834</v>
      </c>
      <c r="AI52" t="s">
        <v>636</v>
      </c>
      <c r="AJ52" t="s">
        <v>636</v>
      </c>
      <c r="AM52">
        <v>0</v>
      </c>
      <c r="AN52">
        <v>0</v>
      </c>
      <c r="AO52">
        <v>0</v>
      </c>
      <c r="AP52">
        <v>0</v>
      </c>
      <c r="AQ52">
        <v>1</v>
      </c>
      <c r="AR52">
        <v>1</v>
      </c>
      <c r="AV52">
        <v>1</v>
      </c>
      <c r="AW52">
        <v>7</v>
      </c>
      <c r="BE52" s="35">
        <v>16665</v>
      </c>
      <c r="BF52" t="b">
        <v>1</v>
      </c>
      <c r="BG52">
        <v>0</v>
      </c>
      <c r="BI52" s="6">
        <v>14004371.8031736</v>
      </c>
      <c r="BK52" s="6">
        <v>14004371.8031736</v>
      </c>
      <c r="BL52">
        <v>0</v>
      </c>
      <c r="BM52" s="6">
        <v>0.14861793585594299</v>
      </c>
      <c r="BN52" s="6">
        <v>16571165.2713871</v>
      </c>
      <c r="BO52" s="6">
        <v>2566574.3175674002</v>
      </c>
      <c r="BP52">
        <v>218.12582483054001</v>
      </c>
      <c r="BQ52">
        <v>0.87620328802488001</v>
      </c>
      <c r="BR52">
        <v>0</v>
      </c>
      <c r="BS52">
        <v>66</v>
      </c>
      <c r="BT52">
        <v>112</v>
      </c>
      <c r="BU52">
        <v>96</v>
      </c>
      <c r="BV52">
        <v>558</v>
      </c>
      <c r="BW52" s="41">
        <v>0</v>
      </c>
      <c r="BX52">
        <v>9</v>
      </c>
      <c r="BY52" s="41">
        <v>0</v>
      </c>
      <c r="BZ52">
        <v>7719</v>
      </c>
      <c r="CA52" s="41">
        <v>0</v>
      </c>
      <c r="CB52">
        <v>0</v>
      </c>
      <c r="CC52" s="41">
        <v>0</v>
      </c>
      <c r="CD52">
        <v>4245</v>
      </c>
      <c r="CE52">
        <v>0</v>
      </c>
      <c r="CF52">
        <v>51255</v>
      </c>
      <c r="CG52">
        <v>16503</v>
      </c>
      <c r="CH52">
        <v>242406</v>
      </c>
      <c r="CI52" s="41">
        <v>0</v>
      </c>
      <c r="CJ52">
        <v>5427</v>
      </c>
      <c r="CK52" s="41">
        <v>0</v>
      </c>
      <c r="CL52">
        <v>4654098</v>
      </c>
      <c r="CM52" s="41">
        <v>0</v>
      </c>
      <c r="CN52">
        <v>0</v>
      </c>
      <c r="CO52" s="41">
        <v>0</v>
      </c>
      <c r="CP52">
        <v>2559628</v>
      </c>
      <c r="CQ52">
        <v>162</v>
      </c>
      <c r="CR52" s="52">
        <v>0</v>
      </c>
      <c r="CS52" s="52">
        <v>0</v>
      </c>
      <c r="CT52">
        <v>16503</v>
      </c>
      <c r="CU52" s="52">
        <v>0</v>
      </c>
      <c r="CV52" s="52">
        <v>0</v>
      </c>
      <c r="CW52">
        <v>162</v>
      </c>
      <c r="CX52">
        <v>16503</v>
      </c>
      <c r="CY52" t="s">
        <v>622</v>
      </c>
      <c r="DA52" s="6">
        <v>6948757.8754117079</v>
      </c>
      <c r="DB52" s="6">
        <v>7055613.9277619487</v>
      </c>
      <c r="DC52">
        <v>0</v>
      </c>
      <c r="DD52">
        <v>0</v>
      </c>
      <c r="DE52" s="6">
        <v>3.2753552708224901E-2</v>
      </c>
      <c r="DF52" s="6">
        <v>0.11586438314771801</v>
      </c>
      <c r="DG52" s="48">
        <v>1.55888163592843E-2</v>
      </c>
      <c r="DH52" s="48">
        <v>3.3225775903539298E-2</v>
      </c>
      <c r="DI52" s="48">
        <v>4.8814592262823697E-2</v>
      </c>
      <c r="DJ52" s="48">
        <v>1.7164736348940501E-2</v>
      </c>
      <c r="DK52" s="48">
        <v>8.2638607244179194E-2</v>
      </c>
      <c r="DL52" s="48">
        <v>9.9803343593119695E-2</v>
      </c>
      <c r="DM52" s="6">
        <v>8285965.3693189602</v>
      </c>
      <c r="DN52" s="6">
        <v>8285199.9020681502</v>
      </c>
      <c r="DO52" s="6">
        <v>1337057.81050582</v>
      </c>
      <c r="DP52" s="6">
        <v>1229516.50706158</v>
      </c>
      <c r="DQ52" s="48">
        <v>278511.91873117298</v>
      </c>
      <c r="DR52" s="48">
        <v>269277.24900893401</v>
      </c>
      <c r="DS52" s="48">
        <v>547789.16774010798</v>
      </c>
      <c r="DT52" s="48">
        <v>1048945.89177464</v>
      </c>
      <c r="DU52" s="48">
        <v>957502.44213224901</v>
      </c>
      <c r="DV52" s="48">
        <v>2006448.3339068899</v>
      </c>
      <c r="DW52">
        <v>0</v>
      </c>
      <c r="DX52">
        <v>0</v>
      </c>
      <c r="DY52">
        <v>0</v>
      </c>
      <c r="DZ52">
        <v>9600</v>
      </c>
      <c r="EA52">
        <v>2736.8159203980099</v>
      </c>
      <c r="EB52">
        <v>12336.815920397999</v>
      </c>
      <c r="EC52">
        <v>149.65064788044401</v>
      </c>
      <c r="ED52">
        <v>68.475176950095303</v>
      </c>
      <c r="EE52">
        <v>218.12582483054001</v>
      </c>
      <c r="EF52">
        <v>149.65064788044401</v>
      </c>
      <c r="EG52">
        <v>68.475176950095303</v>
      </c>
      <c r="EH52">
        <v>0</v>
      </c>
      <c r="EI52">
        <v>0</v>
      </c>
      <c r="EJ52">
        <v>0</v>
      </c>
      <c r="EK52">
        <v>0</v>
      </c>
      <c r="EL52">
        <v>0.87620328802488001</v>
      </c>
      <c r="EM52">
        <v>0</v>
      </c>
      <c r="EN52">
        <v>0.87620328802488001</v>
      </c>
      <c r="EO52">
        <v>0.87620328802488001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1.3028174585122301</v>
      </c>
      <c r="EV52">
        <v>0.104936340524526</v>
      </c>
      <c r="EW52">
        <v>8.9999617732816603E-5</v>
      </c>
      <c r="EX52">
        <v>8.9984999780523504E-5</v>
      </c>
      <c r="EY52">
        <v>0</v>
      </c>
      <c r="EZ52">
        <v>8.4447389326394209</v>
      </c>
      <c r="FA52">
        <v>8.9850577575600806E-5</v>
      </c>
      <c r="FB52">
        <v>8.9705645872739605E-5</v>
      </c>
      <c r="FC52">
        <v>0</v>
      </c>
      <c r="FD52">
        <v>9.3308699999999902</v>
      </c>
      <c r="FE52" s="1">
        <v>8.9996814125914399E-5</v>
      </c>
      <c r="FF52">
        <v>0</v>
      </c>
      <c r="FG52">
        <v>0</v>
      </c>
      <c r="FH52" s="1">
        <v>8.99963537878134E-5</v>
      </c>
      <c r="FI52">
        <v>2.3064218804951202</v>
      </c>
      <c r="FJ52">
        <v>0</v>
      </c>
      <c r="FK52">
        <v>0</v>
      </c>
      <c r="FL52">
        <v>0</v>
      </c>
      <c r="FM52">
        <v>0</v>
      </c>
      <c r="FN52" s="1">
        <v>1.10539521425145E-8</v>
      </c>
      <c r="FO52" s="1">
        <v>1.10539521425145E-8</v>
      </c>
      <c r="FP52" s="1">
        <v>1.18535429735611E-10</v>
      </c>
      <c r="FQ52" s="1">
        <v>1.10539521425145E-8</v>
      </c>
      <c r="FR52" s="1">
        <v>2.82340761881272E-9</v>
      </c>
      <c r="FS52" s="1">
        <v>2.82340761881272E-9</v>
      </c>
      <c r="FT52" s="1">
        <v>2.4696087397302298E-9</v>
      </c>
      <c r="FU52">
        <v>0.18427311138782701</v>
      </c>
      <c r="FV52">
        <v>0</v>
      </c>
      <c r="FW52" s="1">
        <v>-4.8662698648883201E-8</v>
      </c>
      <c r="FX52" s="1">
        <v>7.8657480724522001E-8</v>
      </c>
      <c r="FY52" s="1">
        <v>1.2732017937340499E-7</v>
      </c>
      <c r="FZ52">
        <v>4.1909228174624698E-8</v>
      </c>
      <c r="GA52" s="1">
        <v>1.14487886376107E-7</v>
      </c>
      <c r="GB52">
        <v>7.25786582014831E-8</v>
      </c>
      <c r="GC52" s="1">
        <v>1.5</v>
      </c>
      <c r="GD52">
        <v>1.38777878078144E-17</v>
      </c>
      <c r="GE52">
        <v>0</v>
      </c>
      <c r="GF52">
        <v>1.3028174585122301</v>
      </c>
      <c r="GG52">
        <v>0.104936340524526</v>
      </c>
      <c r="GH52">
        <v>9.7999549279359499E-5</v>
      </c>
      <c r="GI52">
        <v>8.9984999780523504E-5</v>
      </c>
      <c r="GJ52">
        <v>4.1408328314110099</v>
      </c>
      <c r="GK52">
        <v>0.14481147890910601</v>
      </c>
      <c r="GL52">
        <v>9.7999549279359499E-5</v>
      </c>
      <c r="GM52">
        <v>0</v>
      </c>
      <c r="GN52">
        <v>0</v>
      </c>
      <c r="GO52">
        <v>11.2068492969999</v>
      </c>
      <c r="GP52" s="1">
        <v>9.7950185003359199E-5</v>
      </c>
      <c r="GQ52">
        <v>9.70169556322453E-5</v>
      </c>
      <c r="GR52">
        <v>0</v>
      </c>
      <c r="GS52">
        <v>3.24420219935568</v>
      </c>
      <c r="GT52" s="1">
        <v>9.7996843087422197E-5</v>
      </c>
      <c r="GU52">
        <v>9.7992439072658297E-5</v>
      </c>
      <c r="GV52">
        <v>9.7990809180714596E-5</v>
      </c>
      <c r="GW52" s="1">
        <v>9.7996491621232806E-5</v>
      </c>
      <c r="GX52">
        <v>0.95616710697695695</v>
      </c>
      <c r="GY52">
        <v>0</v>
      </c>
      <c r="GZ52" s="1">
        <v>9.7996172716718899E-5</v>
      </c>
      <c r="HA52">
        <v>0</v>
      </c>
      <c r="HB52">
        <v>0</v>
      </c>
      <c r="HC52" s="1">
        <v>6.2075265821470698E-6</v>
      </c>
      <c r="HD52" s="1">
        <v>6.2075265821470698E-6</v>
      </c>
      <c r="HE52" s="1">
        <v>4.1068179989708898E-7</v>
      </c>
      <c r="HF52" s="1">
        <v>6.2075265821470698E-6</v>
      </c>
      <c r="HG52" s="1">
        <v>8.9065750485950403E-7</v>
      </c>
      <c r="HH52" s="1">
        <v>7.7565383443944903E-7</v>
      </c>
      <c r="HI52" s="1">
        <v>8.9065750485950403E-7</v>
      </c>
      <c r="HJ52">
        <v>1.2807521000475199</v>
      </c>
      <c r="HK52">
        <v>0.44267198835471899</v>
      </c>
      <c r="HL52" s="1">
        <v>-7.9616999978094501E-7</v>
      </c>
      <c r="HM52" s="1">
        <v>9.7748626909109706E-8</v>
      </c>
      <c r="HN52" s="1">
        <v>8.9391862669005502E-7</v>
      </c>
      <c r="HO52" s="1">
        <v>1.7739583306346199E-8</v>
      </c>
      <c r="HP52" s="1">
        <v>2.0822524449622E-7</v>
      </c>
      <c r="HQ52" s="1">
        <v>1.9048566118987399E-7</v>
      </c>
      <c r="HR52">
        <v>1</v>
      </c>
      <c r="HS52">
        <v>0</v>
      </c>
      <c r="HT52">
        <v>0</v>
      </c>
      <c r="HU52">
        <v>0</v>
      </c>
      <c r="HV52">
        <v>8.4447389326394209</v>
      </c>
      <c r="HW52" s="1">
        <v>9.7950185003359199E-5</v>
      </c>
      <c r="HX52">
        <v>9.70169556322453E-5</v>
      </c>
      <c r="HY52">
        <v>0</v>
      </c>
      <c r="HZ52">
        <v>9.3308699999999902</v>
      </c>
      <c r="IA52" s="1">
        <v>9.7996843087422197E-5</v>
      </c>
      <c r="IB52">
        <v>9.7992439072658297E-5</v>
      </c>
      <c r="IC52">
        <v>9.7990809180714596E-5</v>
      </c>
      <c r="ID52" s="1">
        <v>9.7996491621232806E-5</v>
      </c>
      <c r="IE52">
        <v>2.3064218804951202</v>
      </c>
      <c r="IF52">
        <v>0</v>
      </c>
      <c r="IG52" s="1">
        <v>9.7996172716718899E-5</v>
      </c>
      <c r="IH52">
        <v>0</v>
      </c>
      <c r="II52">
        <v>0</v>
      </c>
      <c r="IJ52" s="1">
        <v>6.2075265821470698E-6</v>
      </c>
      <c r="IK52" s="1">
        <v>6.2075265821470698E-6</v>
      </c>
      <c r="IL52" s="1">
        <v>4.1068179989708898E-7</v>
      </c>
      <c r="IM52" s="1">
        <v>6.2075265821470698E-6</v>
      </c>
      <c r="IN52" s="1">
        <v>8.9065750485950403E-7</v>
      </c>
      <c r="IO52" s="1">
        <v>7.7565383443944903E-7</v>
      </c>
      <c r="IP52" s="1">
        <v>8.9065750485950403E-7</v>
      </c>
      <c r="IQ52">
        <v>1.2807521000475199</v>
      </c>
      <c r="IR52">
        <v>0.44267198835471899</v>
      </c>
      <c r="IS52">
        <v>11977</v>
      </c>
      <c r="IT52">
        <v>8316</v>
      </c>
      <c r="IU52">
        <v>603</v>
      </c>
      <c r="IV52">
        <v>566</v>
      </c>
      <c r="IW52">
        <v>37</v>
      </c>
      <c r="IX52">
        <v>459</v>
      </c>
      <c r="IY52">
        <v>107</v>
      </c>
      <c r="IZ52">
        <v>6</v>
      </c>
      <c r="JA52">
        <v>813</v>
      </c>
      <c r="JB52">
        <v>7728</v>
      </c>
      <c r="JC52">
        <v>4460</v>
      </c>
      <c r="JD52">
        <v>1200</v>
      </c>
      <c r="JE52">
        <v>1194</v>
      </c>
      <c r="JF52">
        <v>4249</v>
      </c>
      <c r="JG52">
        <v>3806</v>
      </c>
      <c r="JH52">
        <v>3</v>
      </c>
      <c r="JI52">
        <v>1</v>
      </c>
      <c r="JJ52">
        <v>440</v>
      </c>
      <c r="JK52">
        <v>1.13142466519349E-2</v>
      </c>
      <c r="JL52">
        <v>1.98519203070568E-3</v>
      </c>
      <c r="JM52">
        <v>1.1297185298133099E-2</v>
      </c>
      <c r="JN52">
        <v>1.13142466519349E-2</v>
      </c>
      <c r="JO52">
        <v>1.98519203070568E-3</v>
      </c>
      <c r="JP52">
        <v>1.1577608538657601E-3</v>
      </c>
      <c r="JQ52">
        <v>0</v>
      </c>
      <c r="JR52">
        <v>0</v>
      </c>
      <c r="JS52">
        <v>0</v>
      </c>
      <c r="JT52">
        <v>0</v>
      </c>
      <c r="JU52">
        <v>0</v>
      </c>
      <c r="JV52">
        <v>0</v>
      </c>
      <c r="JW52">
        <v>0.129413172151263</v>
      </c>
      <c r="JX52">
        <v>0.12929368173980199</v>
      </c>
      <c r="JY52">
        <v>5.8660523926171597E-2</v>
      </c>
      <c r="JZ52">
        <v>5.8741249213257497E-2</v>
      </c>
      <c r="KA52" s="1">
        <v>-8.44832698429828E-7</v>
      </c>
      <c r="KB52" s="1">
        <v>1.7640610763363101E-7</v>
      </c>
      <c r="KC52" s="1">
        <v>1.0212388060634599E-6</v>
      </c>
      <c r="KD52">
        <v>5.96488114809709E-8</v>
      </c>
      <c r="KE52" s="1">
        <v>3.2271313087232798E-7</v>
      </c>
      <c r="KF52">
        <v>2.6306431939135699E-7</v>
      </c>
      <c r="KG52" s="1">
        <v>1.5</v>
      </c>
      <c r="KH52">
        <v>7036661.9649320198</v>
      </c>
      <c r="KI52">
        <v>13985419.840343701</v>
      </c>
      <c r="KJ52">
        <v>1.38777878078144E-17</v>
      </c>
      <c r="KK52">
        <v>0</v>
      </c>
      <c r="KL52">
        <v>0</v>
      </c>
      <c r="KM52" t="s">
        <v>835</v>
      </c>
      <c r="KO52" t="s">
        <v>836</v>
      </c>
      <c r="KP52" t="s">
        <v>525</v>
      </c>
      <c r="KQ52" t="s">
        <v>320</v>
      </c>
      <c r="KR52">
        <v>3</v>
      </c>
      <c r="KS52">
        <v>0</v>
      </c>
      <c r="KT52">
        <v>0</v>
      </c>
      <c r="KU52">
        <v>0</v>
      </c>
      <c r="KV52">
        <v>1</v>
      </c>
      <c r="KX52">
        <v>1</v>
      </c>
      <c r="KY52">
        <v>1</v>
      </c>
      <c r="LF52" t="s">
        <v>321</v>
      </c>
      <c r="LK52">
        <v>1</v>
      </c>
      <c r="LL52" t="s">
        <v>318</v>
      </c>
      <c r="LM52" t="s">
        <v>318</v>
      </c>
      <c r="LN52">
        <v>0</v>
      </c>
      <c r="LO52">
        <v>1</v>
      </c>
    </row>
    <row r="53" spans="1:327" x14ac:dyDescent="0.2">
      <c r="A53" t="s">
        <v>361</v>
      </c>
      <c r="B53">
        <v>2</v>
      </c>
      <c r="C53">
        <v>4</v>
      </c>
      <c r="D53" t="s">
        <v>334</v>
      </c>
      <c r="E53" t="s">
        <v>327</v>
      </c>
      <c r="F53" t="s">
        <v>316</v>
      </c>
      <c r="G53">
        <v>12</v>
      </c>
      <c r="H53">
        <v>12</v>
      </c>
      <c r="I53" s="6">
        <v>204293.57418407101</v>
      </c>
      <c r="J53">
        <v>0</v>
      </c>
      <c r="K53">
        <v>0</v>
      </c>
      <c r="L53" t="s">
        <v>320</v>
      </c>
      <c r="M53" t="s">
        <v>318</v>
      </c>
      <c r="N53" t="s">
        <v>327</v>
      </c>
      <c r="O53" t="s">
        <v>316</v>
      </c>
      <c r="P53" s="6">
        <f t="shared" si="0"/>
        <v>198802.42581592899</v>
      </c>
      <c r="Q53" s="6">
        <f t="shared" si="1"/>
        <v>403096</v>
      </c>
      <c r="R53" s="6">
        <v>204293.57418407101</v>
      </c>
      <c r="S53" t="s">
        <v>632</v>
      </c>
      <c r="T53" s="51">
        <v>44441.373420636577</v>
      </c>
      <c r="U53" s="6">
        <v>403096.96607816499</v>
      </c>
      <c r="V53">
        <v>1</v>
      </c>
      <c r="W53">
        <v>1</v>
      </c>
      <c r="X53" t="s">
        <v>329</v>
      </c>
      <c r="Y53" t="s">
        <v>329</v>
      </c>
      <c r="Z53">
        <v>1821</v>
      </c>
      <c r="AA53">
        <v>11850</v>
      </c>
      <c r="AB53">
        <v>11807</v>
      </c>
      <c r="AC53">
        <v>2501</v>
      </c>
      <c r="AD53">
        <v>4.7380000000000004</v>
      </c>
      <c r="AE53">
        <v>0</v>
      </c>
      <c r="AF53">
        <v>619.32156205177296</v>
      </c>
      <c r="AG53">
        <v>0</v>
      </c>
      <c r="AH53" t="s">
        <v>837</v>
      </c>
      <c r="AI53" t="s">
        <v>636</v>
      </c>
      <c r="AJ53" t="s">
        <v>635</v>
      </c>
      <c r="AM53">
        <v>0</v>
      </c>
      <c r="AN53">
        <v>0</v>
      </c>
      <c r="AO53">
        <v>0</v>
      </c>
      <c r="AP53">
        <v>1</v>
      </c>
      <c r="AQ53">
        <v>1</v>
      </c>
      <c r="AR53">
        <v>1</v>
      </c>
      <c r="AT53" t="s">
        <v>838</v>
      </c>
      <c r="AU53" t="s">
        <v>839</v>
      </c>
      <c r="AV53">
        <v>2</v>
      </c>
      <c r="AW53">
        <v>12</v>
      </c>
      <c r="BE53" s="35">
        <v>609</v>
      </c>
      <c r="BF53" t="b">
        <v>1</v>
      </c>
      <c r="BG53">
        <v>0</v>
      </c>
      <c r="BI53" s="6">
        <v>403096.96607816499</v>
      </c>
      <c r="BK53" s="6">
        <v>403096.96607816499</v>
      </c>
      <c r="BL53">
        <v>0</v>
      </c>
      <c r="BM53" s="6">
        <v>864.61003394574595</v>
      </c>
      <c r="BN53" s="6">
        <v>505006.16253216198</v>
      </c>
      <c r="BO53" s="6">
        <v>101026.12043589199</v>
      </c>
      <c r="BP53">
        <v>13.9085719099008</v>
      </c>
      <c r="BQ53" s="1">
        <v>4.5574122477277399</v>
      </c>
      <c r="BR53">
        <v>0</v>
      </c>
      <c r="BS53">
        <v>0</v>
      </c>
      <c r="BT53">
        <v>0</v>
      </c>
      <c r="BU53">
        <v>60</v>
      </c>
      <c r="BV53">
        <v>368</v>
      </c>
      <c r="BW53" s="41">
        <v>11</v>
      </c>
      <c r="BX53">
        <v>19</v>
      </c>
      <c r="BY53" s="41">
        <v>128</v>
      </c>
      <c r="BZ53">
        <v>9972</v>
      </c>
      <c r="CA53" s="41">
        <v>0</v>
      </c>
      <c r="CB53">
        <v>0</v>
      </c>
      <c r="CC53" s="41">
        <v>44</v>
      </c>
      <c r="CD53">
        <v>4897</v>
      </c>
      <c r="CE53">
        <v>0</v>
      </c>
      <c r="CF53">
        <v>150021</v>
      </c>
      <c r="CG53">
        <v>1</v>
      </c>
      <c r="CH53">
        <v>770164</v>
      </c>
      <c r="CI53" s="41">
        <v>64</v>
      </c>
      <c r="CJ53">
        <v>340074</v>
      </c>
      <c r="CK53" s="41">
        <v>150</v>
      </c>
      <c r="CL53">
        <v>24646199</v>
      </c>
      <c r="CM53" s="41">
        <v>18</v>
      </c>
      <c r="CN53">
        <v>110018</v>
      </c>
      <c r="CO53" s="41">
        <v>133</v>
      </c>
      <c r="CP53">
        <v>12136279</v>
      </c>
      <c r="CQ53">
        <v>60</v>
      </c>
      <c r="CR53" s="52">
        <v>139</v>
      </c>
      <c r="CS53" s="52">
        <v>44</v>
      </c>
      <c r="CT53">
        <v>1</v>
      </c>
      <c r="CU53" s="52">
        <v>214</v>
      </c>
      <c r="CV53" s="52">
        <v>151</v>
      </c>
      <c r="CW53">
        <v>243</v>
      </c>
      <c r="CX53">
        <v>366</v>
      </c>
      <c r="CY53" t="s">
        <v>840</v>
      </c>
      <c r="DA53" s="6">
        <v>201754.34103181944</v>
      </c>
      <c r="DB53" s="6">
        <v>201342.62504634721</v>
      </c>
      <c r="DC53">
        <v>0</v>
      </c>
      <c r="DD53">
        <v>0</v>
      </c>
      <c r="DE53" s="6">
        <v>0.16401714962519601</v>
      </c>
      <c r="DF53" s="6">
        <v>864.44601679612094</v>
      </c>
      <c r="DG53" s="48">
        <v>9.1045260157564201E-2</v>
      </c>
      <c r="DH53" s="48">
        <v>724.90775781003299</v>
      </c>
      <c r="DI53" s="48">
        <v>724.998803070191</v>
      </c>
      <c r="DJ53" s="48">
        <v>7.2971889467632403E-2</v>
      </c>
      <c r="DK53" s="48">
        <v>139.53825898608699</v>
      </c>
      <c r="DL53" s="48">
        <v>139.61123087555501</v>
      </c>
      <c r="DM53" s="6">
        <v>252631.413451417</v>
      </c>
      <c r="DN53" s="6">
        <v>252374.74908074501</v>
      </c>
      <c r="DO53" s="6">
        <v>50858.608387577202</v>
      </c>
      <c r="DP53" s="6">
        <v>50167.512048314798</v>
      </c>
      <c r="DQ53" s="48">
        <v>50301.941721013201</v>
      </c>
      <c r="DR53" s="48">
        <v>49910.891696558203</v>
      </c>
      <c r="DS53" s="48">
        <v>100212.833417571</v>
      </c>
      <c r="DT53" s="48">
        <v>256.66666656400002</v>
      </c>
      <c r="DU53" s="48">
        <v>256.61835255628898</v>
      </c>
      <c r="DV53" s="48">
        <v>513.28501912028901</v>
      </c>
      <c r="DW53">
        <v>0</v>
      </c>
      <c r="DX53">
        <v>0</v>
      </c>
      <c r="DY53">
        <v>0</v>
      </c>
      <c r="DZ53">
        <v>300</v>
      </c>
      <c r="EA53">
        <v>1.9992003198720499E-3</v>
      </c>
      <c r="EB53">
        <v>300.00199920031901</v>
      </c>
      <c r="EC53">
        <v>13.900014870733299</v>
      </c>
      <c r="ED53">
        <v>8.5570391675377101E-3</v>
      </c>
      <c r="EE53">
        <v>1.53325318278055E-5</v>
      </c>
      <c r="EF53">
        <v>1.4870733342470799E-5</v>
      </c>
      <c r="EG53">
        <v>4.6179848533460202E-7</v>
      </c>
      <c r="EH53">
        <v>13.9</v>
      </c>
      <c r="EI53">
        <v>8.5565773690523695E-3</v>
      </c>
      <c r="EJ53">
        <v>13.908556577369</v>
      </c>
      <c r="EK53" s="1">
        <v>4.4000000000000004</v>
      </c>
      <c r="EL53" s="1">
        <v>0.15741224772774601</v>
      </c>
      <c r="EM53" s="1">
        <v>0</v>
      </c>
      <c r="EN53" s="1">
        <v>0.151374662761732</v>
      </c>
      <c r="EO53" s="1">
        <v>0.151374662761732</v>
      </c>
      <c r="EP53">
        <v>4.4000000000000004</v>
      </c>
      <c r="EQ53">
        <v>6.0375849660135898E-3</v>
      </c>
      <c r="ER53">
        <v>4.4060375849660103</v>
      </c>
      <c r="ES53">
        <v>0</v>
      </c>
      <c r="ET53">
        <v>0</v>
      </c>
      <c r="EU53">
        <v>5.4433277168835001</v>
      </c>
      <c r="EV53">
        <v>0.185089268302361</v>
      </c>
      <c r="EW53">
        <v>0</v>
      </c>
      <c r="EX53">
        <v>0</v>
      </c>
      <c r="EY53">
        <v>0</v>
      </c>
      <c r="EZ53">
        <v>11.283340687400001</v>
      </c>
      <c r="FA53" s="1">
        <v>0</v>
      </c>
      <c r="FB53">
        <v>0</v>
      </c>
      <c r="FC53">
        <v>0</v>
      </c>
      <c r="FD53">
        <v>5.6099998856999997</v>
      </c>
      <c r="FE53" s="1">
        <v>0</v>
      </c>
      <c r="FF53">
        <v>0</v>
      </c>
      <c r="FG53">
        <v>0</v>
      </c>
      <c r="FH53" s="1">
        <v>0</v>
      </c>
      <c r="FI53">
        <v>0.41666666579524098</v>
      </c>
      <c r="FJ53">
        <v>0</v>
      </c>
      <c r="FK53">
        <v>0</v>
      </c>
      <c r="FL53">
        <v>0</v>
      </c>
      <c r="FM53">
        <v>0</v>
      </c>
      <c r="FN53">
        <v>8.4244383524722997E-8</v>
      </c>
      <c r="FO53">
        <v>8.4244383524722997E-8</v>
      </c>
      <c r="FP53">
        <v>2.81263302370771E-8</v>
      </c>
      <c r="FQ53">
        <v>8.4244383524722997E-8</v>
      </c>
      <c r="FR53" s="1">
        <v>5.0627387171431298E-8</v>
      </c>
      <c r="FS53" s="1">
        <v>2.5985951168649901E-8</v>
      </c>
      <c r="FT53" s="1">
        <v>5.0627387171431298E-8</v>
      </c>
      <c r="FU53">
        <v>2.8559231202151998E-8</v>
      </c>
      <c r="FV53" s="1">
        <v>0</v>
      </c>
      <c r="FW53" s="1">
        <v>-6.3035141532991295E-7</v>
      </c>
      <c r="FX53">
        <v>1.2265562931597001E-7</v>
      </c>
      <c r="FY53">
        <v>7.5300704464588302E-7</v>
      </c>
      <c r="FZ53" s="1">
        <v>-1.09882718929061E-7</v>
      </c>
      <c r="GA53" s="1">
        <v>4.9133020169936295E-7</v>
      </c>
      <c r="GB53" s="1">
        <v>6.0121292062842404E-7</v>
      </c>
      <c r="GC53" s="1">
        <v>5</v>
      </c>
      <c r="GD53">
        <v>0</v>
      </c>
      <c r="GE53">
        <v>0</v>
      </c>
      <c r="GF53">
        <v>5.4433277168835001</v>
      </c>
      <c r="GG53">
        <v>0.185089268302361</v>
      </c>
      <c r="GH53">
        <v>3.95843821276997E-7</v>
      </c>
      <c r="GI53">
        <v>1.78595834731121E-5</v>
      </c>
      <c r="GJ53">
        <v>5.85859448874682</v>
      </c>
      <c r="GK53">
        <v>0.199390757721223</v>
      </c>
      <c r="GL53">
        <v>3.95843821276997E-7</v>
      </c>
      <c r="GM53">
        <v>1.78595834731121E-5</v>
      </c>
      <c r="GN53">
        <v>0</v>
      </c>
      <c r="GO53">
        <v>5.17445527456512</v>
      </c>
      <c r="GP53" s="1">
        <v>0</v>
      </c>
      <c r="GQ53">
        <v>0</v>
      </c>
      <c r="GR53">
        <v>0</v>
      </c>
      <c r="GS53">
        <v>4.9960000135571496</v>
      </c>
      <c r="GT53" s="1">
        <v>8.2357021702339495E-8</v>
      </c>
      <c r="GU53">
        <v>0</v>
      </c>
      <c r="GV53" s="1">
        <v>0</v>
      </c>
      <c r="GW53" s="1">
        <v>0</v>
      </c>
      <c r="GX53">
        <v>0.416666666499937</v>
      </c>
      <c r="GY53">
        <v>0</v>
      </c>
      <c r="GZ53">
        <v>0</v>
      </c>
      <c r="HA53">
        <v>0</v>
      </c>
      <c r="HB53">
        <v>0</v>
      </c>
      <c r="HC53">
        <v>8.8566665904788699</v>
      </c>
      <c r="HD53">
        <v>2.01991397371259</v>
      </c>
      <c r="HE53">
        <v>2.01991397371259</v>
      </c>
      <c r="HF53">
        <v>1.93525115241671</v>
      </c>
      <c r="HG53">
        <v>8.8566665904788699</v>
      </c>
      <c r="HH53">
        <v>8.8566665904788699</v>
      </c>
      <c r="HI53">
        <v>1.46011958861978</v>
      </c>
      <c r="HJ53">
        <v>1.6788732293271301E-7</v>
      </c>
      <c r="HK53" s="1">
        <v>0.26200000033516702</v>
      </c>
      <c r="HL53" s="1">
        <v>3.3768891070092203E-5</v>
      </c>
      <c r="HM53">
        <v>8.5411399978646205E-4</v>
      </c>
      <c r="HN53">
        <v>8.2034510871636999E-4</v>
      </c>
      <c r="HO53" s="1">
        <v>6.7066440142043299E-3</v>
      </c>
      <c r="HP53">
        <v>7.7027685557021401E-3</v>
      </c>
      <c r="HQ53">
        <v>9.9612454149781504E-4</v>
      </c>
      <c r="HR53">
        <v>15</v>
      </c>
      <c r="HS53">
        <v>0.174532925199432</v>
      </c>
      <c r="HT53">
        <v>0</v>
      </c>
      <c r="HU53">
        <v>0</v>
      </c>
      <c r="HV53">
        <v>11.283340687400001</v>
      </c>
      <c r="HW53" s="1">
        <v>0</v>
      </c>
      <c r="HX53">
        <v>0</v>
      </c>
      <c r="HY53">
        <v>0</v>
      </c>
      <c r="HZ53">
        <v>5.6099998856999997</v>
      </c>
      <c r="IA53" s="1">
        <v>8.2357021702339495E-8</v>
      </c>
      <c r="IB53">
        <v>0</v>
      </c>
      <c r="IC53" s="1">
        <v>0</v>
      </c>
      <c r="ID53" s="1">
        <v>0</v>
      </c>
      <c r="IE53">
        <v>0.41666666579524098</v>
      </c>
      <c r="IF53">
        <v>0</v>
      </c>
      <c r="IG53">
        <v>0</v>
      </c>
      <c r="IH53">
        <v>0</v>
      </c>
      <c r="II53">
        <v>0</v>
      </c>
      <c r="IJ53">
        <v>8.8566665904788699</v>
      </c>
      <c r="IK53">
        <v>2.01991397371259</v>
      </c>
      <c r="IL53">
        <v>2.01991397371259</v>
      </c>
      <c r="IM53">
        <v>1.93525115241671</v>
      </c>
      <c r="IN53">
        <v>8.8566665904788699</v>
      </c>
      <c r="IO53">
        <v>8.8566665904788699</v>
      </c>
      <c r="IP53">
        <v>1.46011958861978</v>
      </c>
      <c r="IQ53">
        <v>1.6788732293271301E-7</v>
      </c>
      <c r="IR53" s="1">
        <v>0.26200000033516702</v>
      </c>
      <c r="IS53">
        <v>14888</v>
      </c>
      <c r="IT53">
        <v>8718</v>
      </c>
      <c r="IU53">
        <v>2501</v>
      </c>
      <c r="IV53">
        <v>2318</v>
      </c>
      <c r="IW53">
        <v>183</v>
      </c>
      <c r="IX53">
        <v>1218</v>
      </c>
      <c r="IY53">
        <v>1100</v>
      </c>
      <c r="IZ53">
        <v>0</v>
      </c>
      <c r="JA53">
        <v>368</v>
      </c>
      <c r="JB53">
        <v>9991</v>
      </c>
      <c r="JC53">
        <v>5816</v>
      </c>
      <c r="JD53">
        <v>107</v>
      </c>
      <c r="JE53">
        <v>107</v>
      </c>
      <c r="JF53">
        <v>4897</v>
      </c>
      <c r="JG53">
        <v>4866</v>
      </c>
      <c r="JH53">
        <v>26</v>
      </c>
      <c r="JI53">
        <v>0</v>
      </c>
      <c r="JJ53">
        <v>5</v>
      </c>
      <c r="JK53">
        <v>1.43376810243012E-4</v>
      </c>
      <c r="JL53">
        <v>5.1865317957755501E-5</v>
      </c>
      <c r="JM53">
        <v>1.43376810243012E-4</v>
      </c>
      <c r="JN53">
        <v>1.3475266757723099E-4</v>
      </c>
      <c r="JO53">
        <v>5.1865317957755501E-5</v>
      </c>
      <c r="JP53">
        <v>4.32529712370843E-5</v>
      </c>
      <c r="JQ53">
        <v>0</v>
      </c>
      <c r="JR53">
        <v>0</v>
      </c>
      <c r="JS53">
        <v>0</v>
      </c>
      <c r="JT53">
        <v>0</v>
      </c>
      <c r="JU53">
        <v>0</v>
      </c>
      <c r="JV53">
        <v>0</v>
      </c>
      <c r="JW53">
        <v>2.89053607211573E-3</v>
      </c>
      <c r="JX53">
        <v>2.8905932897246201E-3</v>
      </c>
      <c r="JY53">
        <v>6.8357319052426795E-4</v>
      </c>
      <c r="JZ53">
        <v>6.8250117846740705E-4</v>
      </c>
      <c r="KA53" s="1">
        <v>3.3138539654762297E-5</v>
      </c>
      <c r="KB53">
        <v>8.5423665541577804E-4</v>
      </c>
      <c r="KC53">
        <v>8.2109811576101604E-4</v>
      </c>
      <c r="KD53" s="1">
        <v>6.7065341314853999E-3</v>
      </c>
      <c r="KE53">
        <v>7.7032598859038404E-3</v>
      </c>
      <c r="KF53">
        <v>9.9672575441844304E-4</v>
      </c>
      <c r="KG53" s="1">
        <v>5</v>
      </c>
      <c r="KH53">
        <v>-537714.26463180198</v>
      </c>
      <c r="KI53">
        <v>-335959.92359998298</v>
      </c>
      <c r="KJ53">
        <v>0</v>
      </c>
      <c r="KK53">
        <v>0</v>
      </c>
      <c r="KL53">
        <v>0</v>
      </c>
      <c r="KM53" t="s">
        <v>841</v>
      </c>
      <c r="KO53" t="s">
        <v>842</v>
      </c>
      <c r="KP53" t="s">
        <v>334</v>
      </c>
      <c r="KQ53" t="s">
        <v>320</v>
      </c>
      <c r="KR53">
        <v>12</v>
      </c>
      <c r="KS53">
        <v>0</v>
      </c>
      <c r="KT53">
        <v>0</v>
      </c>
      <c r="KU53">
        <v>0</v>
      </c>
      <c r="KV53">
        <v>1</v>
      </c>
      <c r="KX53">
        <v>1</v>
      </c>
      <c r="KY53">
        <v>2</v>
      </c>
      <c r="LF53" t="s">
        <v>321</v>
      </c>
      <c r="LK53">
        <v>1</v>
      </c>
      <c r="LL53" t="s">
        <v>318</v>
      </c>
      <c r="LM53" t="s">
        <v>318</v>
      </c>
      <c r="LN53">
        <v>0</v>
      </c>
      <c r="LO53">
        <v>1</v>
      </c>
    </row>
    <row r="54" spans="1:327" x14ac:dyDescent="0.2">
      <c r="A54" t="s">
        <v>361</v>
      </c>
      <c r="B54">
        <v>6</v>
      </c>
      <c r="C54">
        <v>4</v>
      </c>
      <c r="D54" t="s">
        <v>334</v>
      </c>
      <c r="E54" t="s">
        <v>327</v>
      </c>
      <c r="F54" t="s">
        <v>316</v>
      </c>
      <c r="G54">
        <v>12</v>
      </c>
      <c r="H54">
        <v>10</v>
      </c>
      <c r="I54" s="6">
        <v>142945.03314396099</v>
      </c>
      <c r="J54">
        <v>0</v>
      </c>
      <c r="K54">
        <v>0</v>
      </c>
      <c r="L54" t="s">
        <v>320</v>
      </c>
      <c r="M54" t="s">
        <v>318</v>
      </c>
      <c r="N54" t="s">
        <v>327</v>
      </c>
      <c r="O54" t="s">
        <v>316</v>
      </c>
      <c r="P54" s="6">
        <f t="shared" si="0"/>
        <v>211869.96685603901</v>
      </c>
      <c r="Q54" s="6">
        <f t="shared" si="1"/>
        <v>354815</v>
      </c>
      <c r="R54" s="6">
        <v>142945.03314396099</v>
      </c>
      <c r="S54" t="s">
        <v>632</v>
      </c>
      <c r="T54" s="51">
        <v>44427.887065393516</v>
      </c>
      <c r="U54" s="6">
        <v>354815.46718299598</v>
      </c>
      <c r="V54">
        <v>1</v>
      </c>
      <c r="W54">
        <v>1</v>
      </c>
      <c r="X54" t="s">
        <v>329</v>
      </c>
      <c r="Y54" t="s">
        <v>329</v>
      </c>
      <c r="Z54">
        <v>794</v>
      </c>
      <c r="AA54">
        <v>11825</v>
      </c>
      <c r="AB54">
        <v>11810</v>
      </c>
      <c r="AC54">
        <v>2501</v>
      </c>
      <c r="AD54">
        <v>4.7279999999999998</v>
      </c>
      <c r="AE54">
        <v>0</v>
      </c>
      <c r="AF54">
        <v>400.221606731414</v>
      </c>
      <c r="AG54">
        <v>0</v>
      </c>
      <c r="AH54" t="s">
        <v>843</v>
      </c>
      <c r="AI54" t="s">
        <v>636</v>
      </c>
      <c r="AJ54" t="s">
        <v>635</v>
      </c>
      <c r="AM54">
        <v>0</v>
      </c>
      <c r="AN54">
        <v>0</v>
      </c>
      <c r="AO54">
        <v>0</v>
      </c>
      <c r="AP54">
        <v>1</v>
      </c>
      <c r="AQ54">
        <v>1</v>
      </c>
      <c r="AR54">
        <v>1</v>
      </c>
      <c r="AT54" t="s">
        <v>844</v>
      </c>
      <c r="AV54">
        <v>1</v>
      </c>
      <c r="AW54">
        <v>10</v>
      </c>
      <c r="BE54" s="35">
        <v>1937</v>
      </c>
      <c r="BF54" t="b">
        <v>1</v>
      </c>
      <c r="BG54">
        <v>0</v>
      </c>
      <c r="BI54" s="6">
        <v>354815.46718299598</v>
      </c>
      <c r="BK54" s="6">
        <v>354815.46718299598</v>
      </c>
      <c r="BL54">
        <v>0</v>
      </c>
      <c r="BM54" s="6">
        <v>640.75837619525896</v>
      </c>
      <c r="BN54" s="6">
        <v>426592.50248720101</v>
      </c>
      <c r="BO54" s="6">
        <v>71098.244814608595</v>
      </c>
      <c r="BP54">
        <v>21.938824482704899</v>
      </c>
      <c r="BQ54">
        <v>16.093288916773101</v>
      </c>
      <c r="BR54">
        <v>0</v>
      </c>
      <c r="BS54">
        <v>0</v>
      </c>
      <c r="BT54">
        <v>0</v>
      </c>
      <c r="BU54">
        <v>110</v>
      </c>
      <c r="BV54">
        <v>368</v>
      </c>
      <c r="BW54" s="41">
        <v>7</v>
      </c>
      <c r="BX54">
        <v>15</v>
      </c>
      <c r="BY54" s="41">
        <v>212</v>
      </c>
      <c r="BZ54">
        <v>9982</v>
      </c>
      <c r="CA54" s="41">
        <v>0</v>
      </c>
      <c r="CB54">
        <v>0</v>
      </c>
      <c r="CC54" s="41">
        <v>59</v>
      </c>
      <c r="CD54">
        <v>4897</v>
      </c>
      <c r="CE54">
        <v>0</v>
      </c>
      <c r="CF54">
        <v>275033</v>
      </c>
      <c r="CG54">
        <v>0</v>
      </c>
      <c r="CH54">
        <v>645152</v>
      </c>
      <c r="CI54" s="41">
        <v>87</v>
      </c>
      <c r="CJ54">
        <v>550119</v>
      </c>
      <c r="CK54" s="41">
        <v>884</v>
      </c>
      <c r="CL54">
        <v>24451160</v>
      </c>
      <c r="CM54" s="41">
        <v>44</v>
      </c>
      <c r="CN54">
        <v>147522</v>
      </c>
      <c r="CO54" s="41">
        <v>534</v>
      </c>
      <c r="CP54">
        <v>12098775</v>
      </c>
      <c r="CQ54">
        <v>110</v>
      </c>
      <c r="CR54" s="52">
        <v>219</v>
      </c>
      <c r="CS54" s="52">
        <v>59</v>
      </c>
      <c r="CT54">
        <v>0</v>
      </c>
      <c r="CU54" s="52">
        <v>971</v>
      </c>
      <c r="CV54" s="52">
        <v>578</v>
      </c>
      <c r="CW54">
        <v>388</v>
      </c>
      <c r="CX54">
        <v>1549</v>
      </c>
      <c r="CY54" t="s">
        <v>845</v>
      </c>
      <c r="DA54" s="6">
        <v>177390.45804325395</v>
      </c>
      <c r="DB54" s="6">
        <v>177425.00913974282</v>
      </c>
      <c r="DC54">
        <v>0</v>
      </c>
      <c r="DD54">
        <v>0</v>
      </c>
      <c r="DE54" s="6">
        <v>7.3463849351340898E-5</v>
      </c>
      <c r="DF54" s="6">
        <v>640.758302731409</v>
      </c>
      <c r="DG54" s="48">
        <v>2.4724594698477199E-5</v>
      </c>
      <c r="DH54" s="48">
        <v>624.09795494903699</v>
      </c>
      <c r="DI54" s="48">
        <v>624.09797967363102</v>
      </c>
      <c r="DJ54" s="48">
        <v>4.8739254652863699E-5</v>
      </c>
      <c r="DK54" s="48">
        <v>16.660347782372401</v>
      </c>
      <c r="DL54" s="48">
        <v>16.660396521627099</v>
      </c>
      <c r="DM54" s="6">
        <v>213382.39943400101</v>
      </c>
      <c r="DN54" s="6">
        <v>213210.10305319901</v>
      </c>
      <c r="DO54" s="6">
        <v>35964.141317283204</v>
      </c>
      <c r="DP54" s="6">
        <v>35134.103497325297</v>
      </c>
      <c r="DQ54" s="48">
        <v>35199.141317369198</v>
      </c>
      <c r="DR54" s="48">
        <v>34919.138816616898</v>
      </c>
      <c r="DS54" s="48">
        <v>70118.280133986205</v>
      </c>
      <c r="DT54" s="48">
        <v>214.999999914</v>
      </c>
      <c r="DU54" s="48">
        <v>214.96468070836301</v>
      </c>
      <c r="DV54" s="48">
        <v>429.96468062236301</v>
      </c>
      <c r="DW54">
        <v>0</v>
      </c>
      <c r="DX54">
        <v>0</v>
      </c>
      <c r="DY54">
        <v>0</v>
      </c>
      <c r="DZ54">
        <v>550</v>
      </c>
      <c r="EA54">
        <v>0</v>
      </c>
      <c r="EB54">
        <v>550</v>
      </c>
      <c r="EC54">
        <v>21.9</v>
      </c>
      <c r="ED54">
        <v>3.8824482704991899E-2</v>
      </c>
      <c r="EE54">
        <v>1.24930767104525E-8</v>
      </c>
      <c r="EF54">
        <v>0</v>
      </c>
      <c r="EG54">
        <v>1.24930767104525E-8</v>
      </c>
      <c r="EH54">
        <v>21.9</v>
      </c>
      <c r="EI54">
        <v>3.88244702119152E-2</v>
      </c>
      <c r="EJ54">
        <v>21.938824470211902</v>
      </c>
      <c r="EK54">
        <v>5.9</v>
      </c>
      <c r="EL54">
        <v>10.193288916773099</v>
      </c>
      <c r="EM54">
        <v>0</v>
      </c>
      <c r="EN54">
        <v>10.1701781610754</v>
      </c>
      <c r="EO54">
        <v>10.1701781610754</v>
      </c>
      <c r="EP54">
        <v>5.9</v>
      </c>
      <c r="EQ54">
        <v>2.3110755697720899E-2</v>
      </c>
      <c r="ER54">
        <v>5.9231107556977198</v>
      </c>
      <c r="ES54">
        <v>0</v>
      </c>
      <c r="ET54">
        <v>0</v>
      </c>
      <c r="EU54">
        <v>5.4476613036334696</v>
      </c>
      <c r="EV54">
        <v>0.18261344069718499</v>
      </c>
      <c r="EW54">
        <v>0</v>
      </c>
      <c r="EX54">
        <v>0</v>
      </c>
      <c r="EY54">
        <v>0</v>
      </c>
      <c r="EZ54">
        <v>14.3881778712</v>
      </c>
      <c r="FA54" s="1">
        <v>0</v>
      </c>
      <c r="FB54">
        <v>0</v>
      </c>
      <c r="FC54">
        <v>0</v>
      </c>
      <c r="FD54">
        <v>5.6200000485999997</v>
      </c>
      <c r="FE54" s="1">
        <v>0</v>
      </c>
      <c r="FF54">
        <v>0</v>
      </c>
      <c r="FG54">
        <v>0</v>
      </c>
      <c r="FH54" s="1">
        <v>0</v>
      </c>
      <c r="FI54">
        <v>0.4166666664666</v>
      </c>
      <c r="FJ54">
        <v>0</v>
      </c>
      <c r="FK54">
        <v>0</v>
      </c>
      <c r="FL54">
        <v>0</v>
      </c>
      <c r="FM54">
        <v>0</v>
      </c>
      <c r="FN54" s="1">
        <v>3.3907543439681799E-11</v>
      </c>
      <c r="FO54" s="1">
        <v>1.9565682407574001E-11</v>
      </c>
      <c r="FP54" s="1">
        <v>8.2707174442475597E-12</v>
      </c>
      <c r="FQ54" s="1">
        <v>1.9565682407574001E-11</v>
      </c>
      <c r="FR54" s="1">
        <v>3.3907543439681799E-11</v>
      </c>
      <c r="FS54" s="1">
        <v>8.5691453932668002E-12</v>
      </c>
      <c r="FT54" s="1">
        <v>3.3907543439681799E-11</v>
      </c>
      <c r="FU54">
        <v>0</v>
      </c>
      <c r="FV54">
        <v>0</v>
      </c>
      <c r="FW54" s="1">
        <v>-2.7903234009590301E-10</v>
      </c>
      <c r="FX54" s="1">
        <v>1.5291935798620501E-10</v>
      </c>
      <c r="FY54" s="1">
        <v>4.3195169808210799E-10</v>
      </c>
      <c r="FZ54" s="1">
        <v>-6.1402222861733904E-11</v>
      </c>
      <c r="GA54" s="1">
        <v>1.1764645681933501E-10</v>
      </c>
      <c r="GB54" s="1">
        <v>1.7904867968106899E-10</v>
      </c>
      <c r="GC54">
        <v>5</v>
      </c>
      <c r="GD54">
        <v>0</v>
      </c>
      <c r="GE54">
        <v>0</v>
      </c>
      <c r="GF54">
        <v>5.4476613036334696</v>
      </c>
      <c r="GG54">
        <v>0.18261344069718499</v>
      </c>
      <c r="GH54">
        <v>1.0101514735794099E-8</v>
      </c>
      <c r="GI54">
        <v>0</v>
      </c>
      <c r="GJ54">
        <v>10.2879464899949</v>
      </c>
      <c r="GK54">
        <v>0.196138072887723</v>
      </c>
      <c r="GL54">
        <v>1.0101514735794099E-8</v>
      </c>
      <c r="GM54">
        <v>0</v>
      </c>
      <c r="GN54">
        <v>0</v>
      </c>
      <c r="GO54">
        <v>6.6615994624880797</v>
      </c>
      <c r="GP54" s="1">
        <v>0</v>
      </c>
      <c r="GQ54">
        <v>0</v>
      </c>
      <c r="GR54">
        <v>0</v>
      </c>
      <c r="GS54">
        <v>0.83333333299999701</v>
      </c>
      <c r="GT54" s="1">
        <v>0</v>
      </c>
      <c r="GU54">
        <v>0</v>
      </c>
      <c r="GV54" s="1">
        <v>0</v>
      </c>
      <c r="GW54">
        <v>0</v>
      </c>
      <c r="GX54">
        <v>0.41666666649999401</v>
      </c>
      <c r="GY54">
        <v>0</v>
      </c>
      <c r="GZ54">
        <v>0</v>
      </c>
      <c r="HA54">
        <v>0</v>
      </c>
      <c r="HB54">
        <v>6.8081611056584305E-17</v>
      </c>
      <c r="HC54" s="1">
        <v>9.86457185156506</v>
      </c>
      <c r="HD54" s="1">
        <v>0.121012576708842</v>
      </c>
      <c r="HE54" s="1">
        <v>0.121012576708842</v>
      </c>
      <c r="HF54" s="1">
        <v>9.7693603915738197E-2</v>
      </c>
      <c r="HG54" s="1">
        <v>9.86457185156506</v>
      </c>
      <c r="HH54" s="1">
        <v>9.86457185156506</v>
      </c>
      <c r="HI54" s="1">
        <v>3.11070232602163</v>
      </c>
      <c r="HJ54">
        <v>3.2367522551091099E-8</v>
      </c>
      <c r="HK54">
        <v>1.6890000000063601</v>
      </c>
      <c r="HL54" s="1">
        <v>4.2359118108951498E-5</v>
      </c>
      <c r="HM54" s="1">
        <v>1.2114164578869501E-4</v>
      </c>
      <c r="HN54" s="1">
        <v>7.8782527679743805E-5</v>
      </c>
      <c r="HO54" s="1">
        <v>4.7721536682280999E-3</v>
      </c>
      <c r="HP54" s="1">
        <v>6.1306645653061102E-3</v>
      </c>
      <c r="HQ54" s="1">
        <v>1.358510897078E-3</v>
      </c>
      <c r="HR54">
        <v>15</v>
      </c>
      <c r="HS54">
        <v>0.174532925199432</v>
      </c>
      <c r="HT54">
        <v>0</v>
      </c>
      <c r="HU54">
        <v>0</v>
      </c>
      <c r="HV54">
        <v>14.3881778712</v>
      </c>
      <c r="HW54" s="1">
        <v>0</v>
      </c>
      <c r="HX54">
        <v>0</v>
      </c>
      <c r="HY54">
        <v>0</v>
      </c>
      <c r="HZ54">
        <v>5.6200000485999997</v>
      </c>
      <c r="IA54" s="1">
        <v>0</v>
      </c>
      <c r="IB54">
        <v>0</v>
      </c>
      <c r="IC54" s="1">
        <v>0</v>
      </c>
      <c r="ID54" s="1">
        <v>0</v>
      </c>
      <c r="IE54">
        <v>0.4166666664666</v>
      </c>
      <c r="IF54">
        <v>0</v>
      </c>
      <c r="IG54">
        <v>0</v>
      </c>
      <c r="IH54">
        <v>0</v>
      </c>
      <c r="II54">
        <v>6.8081611056584305E-17</v>
      </c>
      <c r="IJ54" s="1">
        <v>9.86457185156506</v>
      </c>
      <c r="IK54" s="1">
        <v>0.121012576708842</v>
      </c>
      <c r="IL54" s="1">
        <v>0.121012576708842</v>
      </c>
      <c r="IM54" s="1">
        <v>9.7693603915738197E-2</v>
      </c>
      <c r="IN54" s="1">
        <v>9.86457185156506</v>
      </c>
      <c r="IO54" s="1">
        <v>9.86457185156506</v>
      </c>
      <c r="IP54" s="1">
        <v>3.11070232602163</v>
      </c>
      <c r="IQ54">
        <v>3.2367522551091099E-8</v>
      </c>
      <c r="IR54">
        <v>1.6890000000063601</v>
      </c>
      <c r="IS54">
        <v>14894</v>
      </c>
      <c r="IT54">
        <v>8718</v>
      </c>
      <c r="IU54">
        <v>2501</v>
      </c>
      <c r="IV54">
        <v>2318</v>
      </c>
      <c r="IW54">
        <v>183</v>
      </c>
      <c r="IX54">
        <v>1218</v>
      </c>
      <c r="IY54">
        <v>1100</v>
      </c>
      <c r="IZ54">
        <v>0</v>
      </c>
      <c r="JA54">
        <v>368</v>
      </c>
      <c r="JB54">
        <v>9997</v>
      </c>
      <c r="JC54">
        <v>5816</v>
      </c>
      <c r="JD54">
        <v>107</v>
      </c>
      <c r="JE54">
        <v>107</v>
      </c>
      <c r="JF54">
        <v>4897</v>
      </c>
      <c r="JG54">
        <v>4866</v>
      </c>
      <c r="JH54">
        <v>26</v>
      </c>
      <c r="JI54">
        <v>0</v>
      </c>
      <c r="JJ54">
        <v>5</v>
      </c>
      <c r="JK54">
        <v>2.0539956894083299E-4</v>
      </c>
      <c r="JL54">
        <v>8.5799670085373497E-5</v>
      </c>
      <c r="JM54">
        <v>2.0539956894083299E-4</v>
      </c>
      <c r="JN54">
        <v>1.70955956136253E-4</v>
      </c>
      <c r="JO54">
        <v>8.5799670085373497E-5</v>
      </c>
      <c r="JP54">
        <v>7.2958060728822702E-5</v>
      </c>
      <c r="JQ54">
        <v>0</v>
      </c>
      <c r="JR54">
        <v>0</v>
      </c>
      <c r="JS54">
        <v>0</v>
      </c>
      <c r="JT54">
        <v>0</v>
      </c>
      <c r="JU54">
        <v>0</v>
      </c>
      <c r="JV54">
        <v>0</v>
      </c>
      <c r="JW54">
        <v>2.8561322603088998E-3</v>
      </c>
      <c r="JX54">
        <v>2.8562133794710299E-3</v>
      </c>
      <c r="JY54">
        <v>7.1297837714913198E-4</v>
      </c>
      <c r="JZ54">
        <v>7.1115924509721601E-4</v>
      </c>
      <c r="KA54" s="1">
        <v>4.2358839076611398E-5</v>
      </c>
      <c r="KB54" s="1">
        <v>1.2114179870805299E-4</v>
      </c>
      <c r="KC54" s="1">
        <v>7.8782959631441902E-5</v>
      </c>
      <c r="KD54" s="1">
        <v>4.7721536068258798E-3</v>
      </c>
      <c r="KE54" s="1">
        <v>6.13066468295256E-3</v>
      </c>
      <c r="KF54" s="1">
        <v>1.35851107612668E-3</v>
      </c>
      <c r="KG54">
        <v>5</v>
      </c>
      <c r="KH54">
        <v>-651979.71904184995</v>
      </c>
      <c r="KI54">
        <v>-474589.26099859498</v>
      </c>
      <c r="KJ54">
        <v>0</v>
      </c>
      <c r="KK54">
        <v>0</v>
      </c>
      <c r="KL54">
        <v>0</v>
      </c>
      <c r="KM54" t="s">
        <v>846</v>
      </c>
      <c r="KO54" t="s">
        <v>847</v>
      </c>
      <c r="KP54" t="s">
        <v>334</v>
      </c>
      <c r="KQ54" t="s">
        <v>320</v>
      </c>
      <c r="KR54">
        <v>12</v>
      </c>
      <c r="KS54">
        <v>0</v>
      </c>
      <c r="KT54">
        <v>0</v>
      </c>
      <c r="KU54">
        <v>0</v>
      </c>
      <c r="KV54">
        <v>1</v>
      </c>
      <c r="KX54">
        <v>1</v>
      </c>
      <c r="KY54">
        <v>1</v>
      </c>
      <c r="LF54" t="s">
        <v>321</v>
      </c>
      <c r="LK54">
        <v>1</v>
      </c>
      <c r="LL54" t="s">
        <v>318</v>
      </c>
      <c r="LM54" t="s">
        <v>318</v>
      </c>
      <c r="LN54">
        <v>0</v>
      </c>
      <c r="LO54">
        <v>1</v>
      </c>
    </row>
    <row r="55" spans="1:327" x14ac:dyDescent="0.2">
      <c r="A55" t="s">
        <v>361</v>
      </c>
      <c r="B55">
        <v>10</v>
      </c>
      <c r="C55">
        <v>4</v>
      </c>
      <c r="D55" t="s">
        <v>525</v>
      </c>
      <c r="E55" t="s">
        <v>462</v>
      </c>
      <c r="F55" t="s">
        <v>529</v>
      </c>
      <c r="G55">
        <v>12</v>
      </c>
      <c r="H55">
        <v>9</v>
      </c>
      <c r="I55" s="6">
        <v>270591.61789624701</v>
      </c>
      <c r="J55">
        <v>0</v>
      </c>
      <c r="K55">
        <v>0</v>
      </c>
      <c r="L55" t="s">
        <v>320</v>
      </c>
      <c r="M55" t="s">
        <v>318</v>
      </c>
      <c r="N55" t="s">
        <v>462</v>
      </c>
      <c r="O55" t="s">
        <v>529</v>
      </c>
      <c r="P55" s="6">
        <f t="shared" si="0"/>
        <v>199946.38210375299</v>
      </c>
      <c r="Q55" s="6">
        <f t="shared" si="1"/>
        <v>470538</v>
      </c>
      <c r="R55" s="6">
        <v>270591.61789624701</v>
      </c>
      <c r="S55" t="s">
        <v>632</v>
      </c>
      <c r="T55" s="51">
        <v>44424.429405625</v>
      </c>
      <c r="U55" s="6">
        <v>470538.48311734799</v>
      </c>
      <c r="V55">
        <v>1</v>
      </c>
      <c r="W55">
        <v>1</v>
      </c>
      <c r="X55" t="s">
        <v>530</v>
      </c>
      <c r="Y55" t="s">
        <v>530</v>
      </c>
      <c r="Z55">
        <v>321</v>
      </c>
      <c r="AA55">
        <v>2825</v>
      </c>
      <c r="AB55">
        <v>11815</v>
      </c>
      <c r="AC55">
        <v>2501</v>
      </c>
      <c r="AD55">
        <v>1.1299999999999999</v>
      </c>
      <c r="AE55">
        <v>0</v>
      </c>
      <c r="AF55">
        <v>422.25407481193503</v>
      </c>
      <c r="AG55">
        <v>0</v>
      </c>
      <c r="AH55" t="s">
        <v>848</v>
      </c>
      <c r="AI55" t="s">
        <v>636</v>
      </c>
      <c r="AJ55" t="s">
        <v>636</v>
      </c>
      <c r="AM55">
        <v>0</v>
      </c>
      <c r="AN55">
        <v>0</v>
      </c>
      <c r="AO55">
        <v>0</v>
      </c>
      <c r="AP55">
        <v>0</v>
      </c>
      <c r="AQ55">
        <v>1</v>
      </c>
      <c r="AR55">
        <v>1</v>
      </c>
      <c r="AV55">
        <v>1</v>
      </c>
      <c r="AW55">
        <v>9</v>
      </c>
      <c r="BE55" s="35">
        <v>131</v>
      </c>
      <c r="BF55" t="b">
        <v>1</v>
      </c>
      <c r="BG55">
        <v>0</v>
      </c>
      <c r="BI55" s="6">
        <v>470538.48311734799</v>
      </c>
      <c r="BK55" s="6">
        <v>470538.48311734799</v>
      </c>
      <c r="BL55">
        <v>0</v>
      </c>
      <c r="BM55" s="6">
        <v>0.35842937352559801</v>
      </c>
      <c r="BN55" s="6">
        <v>578946.93459256995</v>
      </c>
      <c r="BO55" s="6">
        <v>108358.679174524</v>
      </c>
      <c r="BP55">
        <v>49.140916635434003</v>
      </c>
      <c r="BQ55">
        <v>0.272954687466756</v>
      </c>
      <c r="BR55">
        <v>0</v>
      </c>
      <c r="BS55">
        <v>0</v>
      </c>
      <c r="BT55">
        <v>0</v>
      </c>
      <c r="BU55">
        <v>60</v>
      </c>
      <c r="BV55">
        <v>368</v>
      </c>
      <c r="BW55" s="41">
        <v>0</v>
      </c>
      <c r="BX55">
        <v>45</v>
      </c>
      <c r="BY55" s="41">
        <v>0</v>
      </c>
      <c r="BZ55">
        <v>9962</v>
      </c>
      <c r="CA55" s="41">
        <v>0</v>
      </c>
      <c r="CB55">
        <v>0</v>
      </c>
      <c r="CC55" s="41">
        <v>0</v>
      </c>
      <c r="CD55">
        <v>4897</v>
      </c>
      <c r="CE55">
        <v>0</v>
      </c>
      <c r="CF55">
        <v>150022</v>
      </c>
      <c r="CG55">
        <v>71</v>
      </c>
      <c r="CH55">
        <v>770163</v>
      </c>
      <c r="CI55" s="41">
        <v>0</v>
      </c>
      <c r="CJ55">
        <v>112545</v>
      </c>
      <c r="CK55" s="41">
        <v>0</v>
      </c>
      <c r="CL55">
        <v>24913744</v>
      </c>
      <c r="CM55" s="41">
        <v>0</v>
      </c>
      <c r="CN55">
        <v>0</v>
      </c>
      <c r="CO55" s="41">
        <v>0</v>
      </c>
      <c r="CP55">
        <v>12246297</v>
      </c>
      <c r="CQ55">
        <v>60</v>
      </c>
      <c r="CR55" s="52">
        <v>0</v>
      </c>
      <c r="CS55" s="52">
        <v>0</v>
      </c>
      <c r="CT55">
        <v>71</v>
      </c>
      <c r="CU55" s="52">
        <v>0</v>
      </c>
      <c r="CV55" s="52">
        <v>0</v>
      </c>
      <c r="CW55">
        <v>60</v>
      </c>
      <c r="CX55">
        <v>71</v>
      </c>
      <c r="CY55" t="s">
        <v>849</v>
      </c>
      <c r="DA55" s="6">
        <v>235073.04124830104</v>
      </c>
      <c r="DB55" s="6">
        <v>235465.44186904677</v>
      </c>
      <c r="DC55">
        <v>0</v>
      </c>
      <c r="DD55">
        <v>0</v>
      </c>
      <c r="DE55" s="6">
        <v>1.41724927194076E-2</v>
      </c>
      <c r="DF55" s="6">
        <v>0.34425688080619099</v>
      </c>
      <c r="DG55" s="48">
        <v>7.9548461553622298E-3</v>
      </c>
      <c r="DH55" s="48">
        <v>0.172382683592752</v>
      </c>
      <c r="DI55" s="48">
        <v>0.18033752974811401</v>
      </c>
      <c r="DJ55" s="48">
        <v>6.2176465640454504E-3</v>
      </c>
      <c r="DK55" s="48">
        <v>0.171874197213438</v>
      </c>
      <c r="DL55" s="48">
        <v>0.17809184377748399</v>
      </c>
      <c r="DM55" s="6">
        <v>289578.13157718698</v>
      </c>
      <c r="DN55" s="6">
        <v>289368.80301538197</v>
      </c>
      <c r="DO55" s="6">
        <v>54480.491299977897</v>
      </c>
      <c r="DP55" s="6">
        <v>53878.187874546798</v>
      </c>
      <c r="DQ55" s="48">
        <v>53923.824633413802</v>
      </c>
      <c r="DR55" s="48">
        <v>53621.451235971501</v>
      </c>
      <c r="DS55" s="48">
        <v>107545.275869385</v>
      </c>
      <c r="DT55" s="48">
        <v>256.66666656400002</v>
      </c>
      <c r="DU55" s="48">
        <v>256.59469535251299</v>
      </c>
      <c r="DV55" s="48">
        <v>513.26136191651301</v>
      </c>
      <c r="DW55">
        <v>0</v>
      </c>
      <c r="DX55">
        <v>0</v>
      </c>
      <c r="DY55">
        <v>0</v>
      </c>
      <c r="DZ55">
        <v>300</v>
      </c>
      <c r="EA55">
        <v>0.141943222710915</v>
      </c>
      <c r="EB55">
        <v>300.14194322270998</v>
      </c>
      <c r="EC55">
        <v>24.5848564153052</v>
      </c>
      <c r="ED55">
        <v>24.5560602201287</v>
      </c>
      <c r="EE55">
        <v>49.140916635434003</v>
      </c>
      <c r="EF55">
        <v>24.5848564153052</v>
      </c>
      <c r="EG55">
        <v>24.5560602201287</v>
      </c>
      <c r="EH55">
        <v>0</v>
      </c>
      <c r="EI55">
        <v>0</v>
      </c>
      <c r="EJ55">
        <v>0</v>
      </c>
      <c r="EK55">
        <v>0</v>
      </c>
      <c r="EL55">
        <v>0.272954687466756</v>
      </c>
      <c r="EM55">
        <v>0</v>
      </c>
      <c r="EN55">
        <v>0.272954687466756</v>
      </c>
      <c r="EO55">
        <v>0.272954687466756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0.290136021908242</v>
      </c>
      <c r="EV55">
        <v>0.15383887138011201</v>
      </c>
      <c r="EW55" s="1">
        <v>8.9987528337331896E-5</v>
      </c>
      <c r="EX55">
        <v>0</v>
      </c>
      <c r="EY55">
        <v>0</v>
      </c>
      <c r="EZ55">
        <v>4.9469652754547404</v>
      </c>
      <c r="FA55">
        <v>0</v>
      </c>
      <c r="FB55">
        <v>8.9717193837629495E-5</v>
      </c>
      <c r="FC55">
        <v>0</v>
      </c>
      <c r="FD55">
        <v>4.9700000267000002</v>
      </c>
      <c r="FE55" s="1">
        <v>8.9958355576957806E-5</v>
      </c>
      <c r="FF55" s="1">
        <v>8.9846133147136701E-5</v>
      </c>
      <c r="FG55" s="1">
        <v>8.9507171636693501E-5</v>
      </c>
      <c r="FH55" s="1">
        <v>8.8601330880511101E-5</v>
      </c>
      <c r="FI55">
        <v>0.41675659564928103</v>
      </c>
      <c r="FJ55">
        <v>8.9928467042366095E-5</v>
      </c>
      <c r="FK55">
        <v>8.9929149281409106E-5</v>
      </c>
      <c r="FL55">
        <v>0</v>
      </c>
      <c r="FM55">
        <v>0</v>
      </c>
      <c r="FN55" s="1">
        <v>1.8833255177597099E-8</v>
      </c>
      <c r="FO55" s="1">
        <v>1.8833255177597099E-8</v>
      </c>
      <c r="FP55" s="1">
        <v>7.5736543425630701E-10</v>
      </c>
      <c r="FQ55" s="1">
        <v>1.8833255177597099E-8</v>
      </c>
      <c r="FR55" s="1">
        <v>4.2878451900207801E-9</v>
      </c>
      <c r="FS55" s="1">
        <v>4.2878451900207801E-9</v>
      </c>
      <c r="FT55" s="1">
        <v>3.46919026839032E-9</v>
      </c>
      <c r="FU55">
        <v>5.9000684611148997E-2</v>
      </c>
      <c r="FV55">
        <v>0</v>
      </c>
      <c r="FW55" s="1">
        <v>-5.30154346964229E-8</v>
      </c>
      <c r="FX55" s="1">
        <v>1.07981620509836E-8</v>
      </c>
      <c r="FY55" s="1">
        <v>6.3813596747406502E-8</v>
      </c>
      <c r="FZ55" s="1">
        <v>3.1087188665345299E-8</v>
      </c>
      <c r="GA55" s="1">
        <v>6.3272671283937605E-8</v>
      </c>
      <c r="GB55" s="1">
        <v>3.2185482618592299E-8</v>
      </c>
      <c r="GC55">
        <v>5</v>
      </c>
      <c r="GD55">
        <v>0.34906585039886501</v>
      </c>
      <c r="GE55">
        <v>0</v>
      </c>
      <c r="GF55">
        <v>0.290136021908242</v>
      </c>
      <c r="GG55">
        <v>0.15383887138011201</v>
      </c>
      <c r="GH55" s="1">
        <v>9.7991512283401806E-5</v>
      </c>
      <c r="GI55">
        <v>9.79982535239676E-5</v>
      </c>
      <c r="GJ55">
        <v>4.4258340973570203</v>
      </c>
      <c r="GK55">
        <v>0.17588494265982699</v>
      </c>
      <c r="GL55" s="1">
        <v>9.7991512283401806E-5</v>
      </c>
      <c r="GM55">
        <v>9.79982535239676E-5</v>
      </c>
      <c r="GN55">
        <v>0</v>
      </c>
      <c r="GO55">
        <v>4.2300894242435998</v>
      </c>
      <c r="GP55">
        <v>9.2969783976243296E-5</v>
      </c>
      <c r="GQ55">
        <v>9.7785486121104701E-5</v>
      </c>
      <c r="GR55">
        <v>0</v>
      </c>
      <c r="GS55">
        <v>1.00991093176402</v>
      </c>
      <c r="GT55" s="1">
        <v>9.7959355570054196E-5</v>
      </c>
      <c r="GU55" s="1">
        <v>9.7914441387902896E-5</v>
      </c>
      <c r="GV55" s="1">
        <v>9.7986371121905295E-5</v>
      </c>
      <c r="GW55" s="1">
        <v>9.7901152465773496E-5</v>
      </c>
      <c r="GX55">
        <v>0.416764598141458</v>
      </c>
      <c r="GY55">
        <v>9.7931641458104401E-5</v>
      </c>
      <c r="GZ55">
        <v>9.7505927696417402E-5</v>
      </c>
      <c r="HA55">
        <v>9.7615675023199304E-5</v>
      </c>
      <c r="HB55">
        <v>0</v>
      </c>
      <c r="HC55" s="1">
        <v>4.11724453019957E-6</v>
      </c>
      <c r="HD55" s="1">
        <v>4.11724453019957E-6</v>
      </c>
      <c r="HE55" s="1">
        <v>9.950662560598289E-7</v>
      </c>
      <c r="HF55" s="1">
        <v>4.11724453019957E-6</v>
      </c>
      <c r="HG55" s="1">
        <v>3.06812839645509E-6</v>
      </c>
      <c r="HH55" s="1">
        <v>1.65680850150451E-6</v>
      </c>
      <c r="HI55" s="1">
        <v>3.06812839645509E-6</v>
      </c>
      <c r="HJ55">
        <v>5.9000708664917099E-2</v>
      </c>
      <c r="HK55">
        <v>0.41592266065828298</v>
      </c>
      <c r="HL55" s="1">
        <v>-1.55620022957902E-6</v>
      </c>
      <c r="HM55" s="1">
        <v>2.5314506890361598E-7</v>
      </c>
      <c r="HN55" s="1">
        <v>1.80934529848264E-6</v>
      </c>
      <c r="HO55" s="1">
        <v>-2.2393594112543499E-7</v>
      </c>
      <c r="HP55" s="1">
        <v>9.2232813140751499E-7</v>
      </c>
      <c r="HQ55" s="1">
        <v>1.14626407253295E-6</v>
      </c>
      <c r="HR55">
        <v>0.62</v>
      </c>
      <c r="HS55">
        <v>0.174532925199432</v>
      </c>
      <c r="HT55">
        <v>0</v>
      </c>
      <c r="HU55">
        <v>0</v>
      </c>
      <c r="HV55">
        <v>4.9469652754547404</v>
      </c>
      <c r="HW55">
        <v>9.2969783976243296E-5</v>
      </c>
      <c r="HX55">
        <v>9.7785486121104701E-5</v>
      </c>
      <c r="HY55">
        <v>0</v>
      </c>
      <c r="HZ55">
        <v>4.9700000267000002</v>
      </c>
      <c r="IA55" s="1">
        <v>9.7959355570054196E-5</v>
      </c>
      <c r="IB55" s="1">
        <v>9.7914441387902896E-5</v>
      </c>
      <c r="IC55" s="1">
        <v>9.7986371121905295E-5</v>
      </c>
      <c r="ID55" s="1">
        <v>9.7901152465773496E-5</v>
      </c>
      <c r="IE55">
        <v>0.41675659564928103</v>
      </c>
      <c r="IF55">
        <v>9.7931641458104401E-5</v>
      </c>
      <c r="IG55">
        <v>9.7505927696417402E-5</v>
      </c>
      <c r="IH55">
        <v>9.7615675023199304E-5</v>
      </c>
      <c r="II55">
        <v>0</v>
      </c>
      <c r="IJ55" s="1">
        <v>4.11724453019957E-6</v>
      </c>
      <c r="IK55" s="1">
        <v>4.11724453019957E-6</v>
      </c>
      <c r="IL55" s="1">
        <v>9.950662560598289E-7</v>
      </c>
      <c r="IM55" s="1">
        <v>4.11724453019957E-6</v>
      </c>
      <c r="IN55" s="1">
        <v>3.06812839645509E-6</v>
      </c>
      <c r="IO55" s="1">
        <v>1.65680850150451E-6</v>
      </c>
      <c r="IP55" s="1">
        <v>3.06812839645509E-6</v>
      </c>
      <c r="IQ55">
        <v>5.9000708664917099E-2</v>
      </c>
      <c r="IR55">
        <v>0.41592266065828298</v>
      </c>
      <c r="IS55">
        <v>14904</v>
      </c>
      <c r="IT55">
        <v>8718</v>
      </c>
      <c r="IU55">
        <v>2501</v>
      </c>
      <c r="IV55">
        <v>2318</v>
      </c>
      <c r="IW55">
        <v>183</v>
      </c>
      <c r="IX55">
        <v>1218</v>
      </c>
      <c r="IY55">
        <v>1100</v>
      </c>
      <c r="IZ55">
        <v>0</v>
      </c>
      <c r="JA55">
        <v>368</v>
      </c>
      <c r="JB55">
        <v>10007</v>
      </c>
      <c r="JC55">
        <v>5816</v>
      </c>
      <c r="JD55">
        <v>107</v>
      </c>
      <c r="JE55">
        <v>107</v>
      </c>
      <c r="JF55">
        <v>4897</v>
      </c>
      <c r="JG55">
        <v>4866</v>
      </c>
      <c r="JH55">
        <v>26</v>
      </c>
      <c r="JI55">
        <v>0</v>
      </c>
      <c r="JJ55">
        <v>5</v>
      </c>
      <c r="JK55">
        <v>1.36776554775508E-4</v>
      </c>
      <c r="JL55">
        <v>5.2658122603688103E-5</v>
      </c>
      <c r="JM55">
        <v>1.25605776744919E-4</v>
      </c>
      <c r="JN55">
        <v>1.36776554775508E-4</v>
      </c>
      <c r="JO55">
        <v>5.2658122603688103E-5</v>
      </c>
      <c r="JP55">
        <v>4.4754189461926303E-5</v>
      </c>
      <c r="JQ55">
        <v>0</v>
      </c>
      <c r="JR55">
        <v>0</v>
      </c>
      <c r="JS55">
        <v>0</v>
      </c>
      <c r="JT55">
        <v>0</v>
      </c>
      <c r="JU55">
        <v>0</v>
      </c>
      <c r="JV55">
        <v>0</v>
      </c>
      <c r="JW55">
        <v>2.9285597829777701E-3</v>
      </c>
      <c r="JX55">
        <v>2.9284215523817099E-3</v>
      </c>
      <c r="JY55">
        <v>7.1371483378466398E-4</v>
      </c>
      <c r="JZ55">
        <v>7.1273462119024E-4</v>
      </c>
      <c r="KA55" s="1">
        <v>-1.6092156642754399E-6</v>
      </c>
      <c r="KB55" s="1">
        <v>2.6394323095459997E-7</v>
      </c>
      <c r="KC55" s="1">
        <v>1.8731588952300399E-6</v>
      </c>
      <c r="KD55" s="1">
        <v>-1.9284875246008999E-7</v>
      </c>
      <c r="KE55" s="1">
        <v>9.8560080269145193E-7</v>
      </c>
      <c r="KF55" s="1">
        <v>1.17844955515154E-6</v>
      </c>
      <c r="KG55">
        <v>5</v>
      </c>
      <c r="KH55">
        <v>233731.93074436099</v>
      </c>
      <c r="KI55">
        <v>468804.97199266299</v>
      </c>
      <c r="KJ55">
        <v>0.34906585039886501</v>
      </c>
      <c r="KK55">
        <v>0</v>
      </c>
      <c r="KL55">
        <v>0</v>
      </c>
      <c r="KM55" t="s">
        <v>850</v>
      </c>
      <c r="KO55" t="s">
        <v>851</v>
      </c>
      <c r="KP55" t="s">
        <v>525</v>
      </c>
      <c r="KQ55" t="s">
        <v>320</v>
      </c>
      <c r="KR55">
        <v>12</v>
      </c>
      <c r="KS55">
        <v>0</v>
      </c>
      <c r="KT55">
        <v>0</v>
      </c>
      <c r="KU55">
        <v>0</v>
      </c>
      <c r="KV55">
        <v>1</v>
      </c>
      <c r="KX55">
        <v>1</v>
      </c>
      <c r="KY55">
        <v>1</v>
      </c>
      <c r="LF55" t="s">
        <v>321</v>
      </c>
      <c r="LK55">
        <v>1</v>
      </c>
      <c r="LL55" t="s">
        <v>318</v>
      </c>
      <c r="LM55" t="s">
        <v>318</v>
      </c>
      <c r="LN55">
        <v>0</v>
      </c>
      <c r="LO55">
        <v>1</v>
      </c>
    </row>
    <row r="56" spans="1:327" x14ac:dyDescent="0.2">
      <c r="A56" t="s">
        <v>361</v>
      </c>
      <c r="B56">
        <v>11</v>
      </c>
      <c r="C56">
        <v>4</v>
      </c>
      <c r="D56" t="s">
        <v>430</v>
      </c>
      <c r="E56" t="s">
        <v>430</v>
      </c>
      <c r="F56" t="s">
        <v>668</v>
      </c>
      <c r="G56">
        <v>12</v>
      </c>
      <c r="H56">
        <v>13</v>
      </c>
      <c r="I56" s="6">
        <v>381831.54955341102</v>
      </c>
      <c r="J56">
        <v>0</v>
      </c>
      <c r="K56">
        <v>0</v>
      </c>
      <c r="L56" t="s">
        <v>320</v>
      </c>
      <c r="M56" t="s">
        <v>318</v>
      </c>
      <c r="N56" t="s">
        <v>430</v>
      </c>
      <c r="O56" t="s">
        <v>668</v>
      </c>
      <c r="P56" s="6">
        <f t="shared" si="0"/>
        <v>194559.45044658898</v>
      </c>
      <c r="Q56" s="6">
        <f t="shared" si="1"/>
        <v>576391</v>
      </c>
      <c r="R56" s="6">
        <v>381831.54955341102</v>
      </c>
      <c r="S56" t="s">
        <v>632</v>
      </c>
      <c r="T56" s="51">
        <v>44437.790300972221</v>
      </c>
      <c r="U56" s="6">
        <v>576391.35716317</v>
      </c>
      <c r="V56">
        <v>1</v>
      </c>
      <c r="W56">
        <v>1</v>
      </c>
      <c r="X56" t="s">
        <v>329</v>
      </c>
      <c r="Y56" t="s">
        <v>329</v>
      </c>
      <c r="Z56">
        <v>783</v>
      </c>
      <c r="AA56">
        <v>2004</v>
      </c>
      <c r="AB56">
        <v>11811</v>
      </c>
      <c r="AC56">
        <v>2501</v>
      </c>
      <c r="AD56">
        <v>0.80100000000000005</v>
      </c>
      <c r="AE56">
        <v>0</v>
      </c>
      <c r="AF56">
        <v>561.63916659355095</v>
      </c>
      <c r="AG56">
        <v>0</v>
      </c>
      <c r="AH56" t="s">
        <v>852</v>
      </c>
      <c r="AI56" t="s">
        <v>636</v>
      </c>
      <c r="AJ56" t="s">
        <v>636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1</v>
      </c>
      <c r="AV56">
        <v>1</v>
      </c>
      <c r="AW56">
        <v>13</v>
      </c>
      <c r="BE56" s="35">
        <v>48</v>
      </c>
      <c r="BF56" t="b">
        <v>1</v>
      </c>
      <c r="BG56">
        <v>0</v>
      </c>
      <c r="BI56" s="6">
        <v>576391.35716317</v>
      </c>
      <c r="BK56" s="6">
        <v>576391.35716317</v>
      </c>
      <c r="BL56">
        <v>0</v>
      </c>
      <c r="BM56" s="6">
        <v>0.17195795131906599</v>
      </c>
      <c r="BN56" s="6">
        <v>691682.956019787</v>
      </c>
      <c r="BO56" s="6">
        <v>115291.389601578</v>
      </c>
      <c r="BP56">
        <v>3.7297085733558603E-2</v>
      </c>
      <c r="BQ56">
        <v>0</v>
      </c>
      <c r="BR56">
        <v>0</v>
      </c>
      <c r="BS56">
        <v>0</v>
      </c>
      <c r="BT56">
        <v>0</v>
      </c>
      <c r="BU56">
        <v>48</v>
      </c>
      <c r="BV56">
        <v>368</v>
      </c>
      <c r="BW56" s="41">
        <v>0</v>
      </c>
      <c r="BX56">
        <v>23</v>
      </c>
      <c r="BY56" s="41">
        <v>0</v>
      </c>
      <c r="BZ56">
        <v>9975</v>
      </c>
      <c r="CA56" s="41">
        <v>0</v>
      </c>
      <c r="CB56">
        <v>0</v>
      </c>
      <c r="CC56" s="41">
        <v>0</v>
      </c>
      <c r="CD56">
        <v>4897</v>
      </c>
      <c r="CE56">
        <v>0</v>
      </c>
      <c r="CF56">
        <v>120023</v>
      </c>
      <c r="CG56">
        <v>0</v>
      </c>
      <c r="CH56">
        <v>800162</v>
      </c>
      <c r="CI56" s="41">
        <v>0</v>
      </c>
      <c r="CJ56">
        <v>57523</v>
      </c>
      <c r="CK56" s="41">
        <v>0</v>
      </c>
      <c r="CL56">
        <v>24946257</v>
      </c>
      <c r="CM56" s="41">
        <v>0</v>
      </c>
      <c r="CN56">
        <v>0</v>
      </c>
      <c r="CO56" s="41">
        <v>0</v>
      </c>
      <c r="CP56">
        <v>12246297</v>
      </c>
      <c r="CQ56">
        <v>48</v>
      </c>
      <c r="CR56" s="52">
        <v>0</v>
      </c>
      <c r="CS56" s="52">
        <v>0</v>
      </c>
      <c r="CT56">
        <v>0</v>
      </c>
      <c r="CU56" s="52">
        <v>0</v>
      </c>
      <c r="CV56" s="52">
        <v>0</v>
      </c>
      <c r="CW56">
        <v>48</v>
      </c>
      <c r="CX56">
        <v>0</v>
      </c>
      <c r="CY56" t="s">
        <v>853</v>
      </c>
      <c r="DA56" s="6">
        <v>288020.21934726113</v>
      </c>
      <c r="DB56" s="6">
        <v>288371.13781590917</v>
      </c>
      <c r="DC56">
        <v>0</v>
      </c>
      <c r="DD56">
        <v>0</v>
      </c>
      <c r="DE56" s="6">
        <v>0.110549912816351</v>
      </c>
      <c r="DF56" s="6">
        <v>6.1408038502714903E-2</v>
      </c>
      <c r="DG56" s="48">
        <v>8.1422627958968305E-2</v>
      </c>
      <c r="DH56" s="48">
        <v>5.2632017247270797E-2</v>
      </c>
      <c r="DI56" s="48">
        <v>0.134054645206239</v>
      </c>
      <c r="DJ56" s="48">
        <v>2.91272848573834E-2</v>
      </c>
      <c r="DK56" s="48">
        <v>8.7760212554441192E-3</v>
      </c>
      <c r="DL56" s="48">
        <v>3.7903306112827502E-2</v>
      </c>
      <c r="DM56" s="6">
        <v>345846.581217108</v>
      </c>
      <c r="DN56" s="6">
        <v>345836.37480267801</v>
      </c>
      <c r="DO56" s="6">
        <v>57826.248145993603</v>
      </c>
      <c r="DP56" s="6">
        <v>57465.141455585101</v>
      </c>
      <c r="DQ56" s="48">
        <v>57319.581479433597</v>
      </c>
      <c r="DR56" s="48">
        <v>57198.527434633499</v>
      </c>
      <c r="DS56" s="48">
        <v>114518.10891406699</v>
      </c>
      <c r="DT56" s="48">
        <v>266.66666656000001</v>
      </c>
      <c r="DU56" s="48">
        <v>266.61402095159701</v>
      </c>
      <c r="DV56" s="48">
        <v>533.28068751159697</v>
      </c>
      <c r="DW56">
        <v>0</v>
      </c>
      <c r="DX56">
        <v>0</v>
      </c>
      <c r="DY56">
        <v>0</v>
      </c>
      <c r="DZ56">
        <v>240</v>
      </c>
      <c r="EA56">
        <v>0</v>
      </c>
      <c r="EB56">
        <v>240</v>
      </c>
      <c r="EC56">
        <v>3.1739404818521902E-3</v>
      </c>
      <c r="ED56">
        <v>3.4123145251706399E-2</v>
      </c>
      <c r="EE56">
        <v>3.7297085733558603E-2</v>
      </c>
      <c r="EF56">
        <v>3.1739404818521902E-3</v>
      </c>
      <c r="EG56">
        <v>3.4123145251706399E-2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0.30954512433798298</v>
      </c>
      <c r="EV56">
        <v>0.12682223235395601</v>
      </c>
      <c r="EW56" s="1">
        <v>0</v>
      </c>
      <c r="EX56">
        <v>0</v>
      </c>
      <c r="EY56">
        <v>0</v>
      </c>
      <c r="EZ56">
        <v>9.5966792103999996</v>
      </c>
      <c r="FA56" s="1">
        <v>0</v>
      </c>
      <c r="FB56" s="1">
        <v>0</v>
      </c>
      <c r="FC56">
        <v>0</v>
      </c>
      <c r="FD56">
        <v>5.0900000476999896</v>
      </c>
      <c r="FE56" s="1">
        <v>0</v>
      </c>
      <c r="FF56" s="1">
        <v>0</v>
      </c>
      <c r="FG56" s="1">
        <v>0</v>
      </c>
      <c r="FH56" s="1">
        <v>0</v>
      </c>
      <c r="FI56">
        <v>0.416659307197699</v>
      </c>
      <c r="FJ56">
        <v>0</v>
      </c>
      <c r="FK56" s="1">
        <v>0</v>
      </c>
      <c r="FL56" s="1">
        <v>0</v>
      </c>
      <c r="FM56">
        <v>0</v>
      </c>
      <c r="FN56" s="1">
        <v>4.6192043079429302E-8</v>
      </c>
      <c r="FO56" s="1">
        <v>4.6192043079429302E-8</v>
      </c>
      <c r="FP56" s="1">
        <v>1.6230605526246199E-8</v>
      </c>
      <c r="FQ56" s="1">
        <v>4.6192043079429302E-8</v>
      </c>
      <c r="FR56" s="1">
        <v>3.01779410349922E-8</v>
      </c>
      <c r="FS56" s="1">
        <v>3.01779410349922E-8</v>
      </c>
      <c r="FT56" s="1">
        <v>1.43490497261922E-8</v>
      </c>
      <c r="FU56">
        <v>5.8281700658913104E-6</v>
      </c>
      <c r="FV56">
        <v>0</v>
      </c>
      <c r="FW56" s="1">
        <v>-2.0473441404444001E-7</v>
      </c>
      <c r="FX56" s="1">
        <v>7.2396502191985606E-8</v>
      </c>
      <c r="FY56" s="1">
        <v>2.7713091623642599E-7</v>
      </c>
      <c r="FZ56" s="1">
        <v>-5.5036470346001695E-7</v>
      </c>
      <c r="GA56" s="1">
        <v>2.13353416219215E-7</v>
      </c>
      <c r="GB56" s="1">
        <v>7.6371811967923304E-7</v>
      </c>
      <c r="GC56">
        <v>10</v>
      </c>
      <c r="GD56">
        <v>0.174532925199432</v>
      </c>
      <c r="GE56">
        <v>0</v>
      </c>
      <c r="GF56">
        <v>0.30954512433798298</v>
      </c>
      <c r="GG56">
        <v>0.12682223235395601</v>
      </c>
      <c r="GH56" s="1">
        <v>4.9282147835949503E-5</v>
      </c>
      <c r="GI56">
        <v>3.8687778281087903E-5</v>
      </c>
      <c r="GJ56">
        <v>0.28013967784116101</v>
      </c>
      <c r="GK56">
        <v>0.161421480320115</v>
      </c>
      <c r="GL56" s="1">
        <v>4.9282147835949503E-5</v>
      </c>
      <c r="GM56">
        <v>3.8687778281087903E-5</v>
      </c>
      <c r="GN56">
        <v>0</v>
      </c>
      <c r="GO56">
        <v>3.9207188391866299</v>
      </c>
      <c r="GP56" s="1">
        <v>0</v>
      </c>
      <c r="GQ56" s="1">
        <v>0</v>
      </c>
      <c r="GR56">
        <v>0</v>
      </c>
      <c r="GS56">
        <v>0.83330308176508705</v>
      </c>
      <c r="GT56" s="1">
        <v>0</v>
      </c>
      <c r="GU56" s="1">
        <v>0</v>
      </c>
      <c r="GV56" s="1">
        <v>0</v>
      </c>
      <c r="GW56" s="1">
        <v>0</v>
      </c>
      <c r="GX56" s="1">
        <v>0.33337005456212798</v>
      </c>
      <c r="GY56" s="1">
        <v>0</v>
      </c>
      <c r="GZ56" s="1">
        <v>0</v>
      </c>
      <c r="HA56" s="1">
        <v>0</v>
      </c>
      <c r="HB56">
        <v>0</v>
      </c>
      <c r="HC56">
        <v>1.5520428879867099E-6</v>
      </c>
      <c r="HD56" s="1">
        <v>1.18163552720318E-6</v>
      </c>
      <c r="HE56" s="1">
        <v>4.5011773841530101E-7</v>
      </c>
      <c r="HF56" s="1">
        <v>1.18163552720318E-6</v>
      </c>
      <c r="HG56">
        <v>1.5520428879867099E-6</v>
      </c>
      <c r="HH56" s="1">
        <v>3.5310681845146498E-7</v>
      </c>
      <c r="HI56">
        <v>1.5520428879867099E-6</v>
      </c>
      <c r="HJ56">
        <v>5.8963347825975197E-2</v>
      </c>
      <c r="HK56">
        <v>0</v>
      </c>
      <c r="HL56" s="1">
        <v>-6.5979954346265604E-8</v>
      </c>
      <c r="HM56" s="1">
        <v>1.96661503805943E-8</v>
      </c>
      <c r="HN56" s="1">
        <v>8.5646104726859994E-8</v>
      </c>
      <c r="HO56">
        <v>-5.4219846368443598E-7</v>
      </c>
      <c r="HP56" s="1">
        <v>4.4692871767723503E-8</v>
      </c>
      <c r="HQ56">
        <v>5.8689133545216001E-7</v>
      </c>
      <c r="HR56">
        <v>5</v>
      </c>
      <c r="HS56">
        <v>0.174532925199432</v>
      </c>
      <c r="HT56">
        <v>0</v>
      </c>
      <c r="HU56">
        <v>0</v>
      </c>
      <c r="HV56">
        <v>9.5966792103999996</v>
      </c>
      <c r="HW56" s="1">
        <v>0</v>
      </c>
      <c r="HX56" s="1">
        <v>0</v>
      </c>
      <c r="HY56">
        <v>0</v>
      </c>
      <c r="HZ56">
        <v>5.0900000476999896</v>
      </c>
      <c r="IA56" s="1">
        <v>0</v>
      </c>
      <c r="IB56" s="1">
        <v>0</v>
      </c>
      <c r="IC56" s="1">
        <v>0</v>
      </c>
      <c r="ID56" s="1">
        <v>0</v>
      </c>
      <c r="IE56">
        <v>0.416659307197699</v>
      </c>
      <c r="IF56" s="1">
        <v>0</v>
      </c>
      <c r="IG56" s="1">
        <v>0</v>
      </c>
      <c r="IH56" s="1">
        <v>0</v>
      </c>
      <c r="II56">
        <v>0</v>
      </c>
      <c r="IJ56">
        <v>1.5520428879867099E-6</v>
      </c>
      <c r="IK56" s="1">
        <v>1.18163552720318E-6</v>
      </c>
      <c r="IL56" s="1">
        <v>4.5011773841530101E-7</v>
      </c>
      <c r="IM56" s="1">
        <v>1.18163552720318E-6</v>
      </c>
      <c r="IN56">
        <v>1.5520428879867099E-6</v>
      </c>
      <c r="IO56" s="1">
        <v>3.5310681845146498E-7</v>
      </c>
      <c r="IP56">
        <v>1.5520428879867099E-6</v>
      </c>
      <c r="IQ56">
        <v>5.8963347825975197E-2</v>
      </c>
      <c r="IR56">
        <v>0</v>
      </c>
      <c r="IS56">
        <v>14895</v>
      </c>
      <c r="IT56">
        <v>8718</v>
      </c>
      <c r="IU56">
        <v>2501</v>
      </c>
      <c r="IV56">
        <v>2318</v>
      </c>
      <c r="IW56">
        <v>183</v>
      </c>
      <c r="IX56">
        <v>1218</v>
      </c>
      <c r="IY56">
        <v>1100</v>
      </c>
      <c r="IZ56">
        <v>0</v>
      </c>
      <c r="JA56">
        <v>368</v>
      </c>
      <c r="JB56">
        <v>9998</v>
      </c>
      <c r="JC56">
        <v>5816</v>
      </c>
      <c r="JD56">
        <v>107</v>
      </c>
      <c r="JE56">
        <v>107</v>
      </c>
      <c r="JF56">
        <v>4897</v>
      </c>
      <c r="JG56">
        <v>4866</v>
      </c>
      <c r="JH56">
        <v>26</v>
      </c>
      <c r="JI56">
        <v>0</v>
      </c>
      <c r="JJ56">
        <v>5</v>
      </c>
      <c r="JK56">
        <v>1.11155171297117E-4</v>
      </c>
      <c r="JL56">
        <v>4.50599757373382E-5</v>
      </c>
      <c r="JM56">
        <v>7.5748369013695001E-5</v>
      </c>
      <c r="JN56">
        <v>1.11155171297117E-4</v>
      </c>
      <c r="JO56">
        <v>4.50599757373382E-5</v>
      </c>
      <c r="JP56">
        <v>3.6752038694132198E-5</v>
      </c>
      <c r="JQ56">
        <v>0</v>
      </c>
      <c r="JR56">
        <v>0</v>
      </c>
      <c r="JS56">
        <v>0</v>
      </c>
      <c r="JT56">
        <v>0</v>
      </c>
      <c r="JU56">
        <v>0</v>
      </c>
      <c r="JV56">
        <v>0</v>
      </c>
      <c r="JW56">
        <v>2.8396196269432801E-3</v>
      </c>
      <c r="JX56">
        <v>2.8396771100617601E-3</v>
      </c>
      <c r="JY56">
        <v>7.1294369248457105E-4</v>
      </c>
      <c r="JZ56">
        <v>7.1183196588260698E-4</v>
      </c>
      <c r="KA56" s="1">
        <v>-2.70714368390706E-7</v>
      </c>
      <c r="KB56" s="1">
        <v>9.2062652572579995E-8</v>
      </c>
      <c r="KC56" s="1">
        <v>3.6277702096328601E-7</v>
      </c>
      <c r="KD56">
        <v>-1.0925631671444501E-6</v>
      </c>
      <c r="KE56" s="1">
        <v>2.5804628798693901E-7</v>
      </c>
      <c r="KF56">
        <v>1.35060945513139E-6</v>
      </c>
      <c r="KG56">
        <v>10</v>
      </c>
      <c r="KH56">
        <v>286523.339933877</v>
      </c>
      <c r="KI56">
        <v>574543.559281138</v>
      </c>
      <c r="KJ56">
        <v>0.174532925199432</v>
      </c>
      <c r="KK56">
        <v>0</v>
      </c>
      <c r="KL56">
        <v>0</v>
      </c>
      <c r="KM56" t="s">
        <v>854</v>
      </c>
      <c r="KO56" t="s">
        <v>855</v>
      </c>
      <c r="KP56" t="s">
        <v>430</v>
      </c>
      <c r="KQ56" t="s">
        <v>320</v>
      </c>
      <c r="KR56">
        <v>12</v>
      </c>
      <c r="KS56">
        <v>0</v>
      </c>
      <c r="KT56">
        <v>0</v>
      </c>
      <c r="KU56">
        <v>0</v>
      </c>
      <c r="KV56">
        <v>1</v>
      </c>
      <c r="KX56">
        <v>1</v>
      </c>
      <c r="KY56">
        <v>1</v>
      </c>
      <c r="LF56" t="s">
        <v>321</v>
      </c>
      <c r="LK56">
        <v>1</v>
      </c>
      <c r="LL56" t="s">
        <v>318</v>
      </c>
      <c r="LM56" t="s">
        <v>318</v>
      </c>
      <c r="LN56">
        <v>0</v>
      </c>
      <c r="LO56">
        <v>1</v>
      </c>
    </row>
    <row r="57" spans="1:327" x14ac:dyDescent="0.2">
      <c r="A57" t="s">
        <v>361</v>
      </c>
      <c r="B57">
        <v>20</v>
      </c>
      <c r="C57">
        <v>4</v>
      </c>
      <c r="D57" t="s">
        <v>525</v>
      </c>
      <c r="E57" t="s">
        <v>462</v>
      </c>
      <c r="F57" t="s">
        <v>529</v>
      </c>
      <c r="G57">
        <v>12</v>
      </c>
      <c r="H57">
        <v>11</v>
      </c>
      <c r="I57" s="6">
        <v>463466.02260142</v>
      </c>
      <c r="J57">
        <v>0</v>
      </c>
      <c r="K57">
        <v>0</v>
      </c>
      <c r="L57" t="s">
        <v>320</v>
      </c>
      <c r="M57" t="s">
        <v>318</v>
      </c>
      <c r="N57" t="s">
        <v>462</v>
      </c>
      <c r="O57" t="s">
        <v>529</v>
      </c>
      <c r="P57" s="6">
        <f t="shared" si="0"/>
        <v>200284.97739858</v>
      </c>
      <c r="Q57" s="6">
        <f t="shared" si="1"/>
        <v>663751</v>
      </c>
      <c r="R57" s="6">
        <v>463466.02260142</v>
      </c>
      <c r="S57" t="s">
        <v>632</v>
      </c>
      <c r="T57" s="51">
        <v>44431.296711481482</v>
      </c>
      <c r="U57" s="6">
        <v>663751.89007297996</v>
      </c>
      <c r="V57">
        <v>1</v>
      </c>
      <c r="W57">
        <v>1</v>
      </c>
      <c r="X57" t="s">
        <v>530</v>
      </c>
      <c r="Y57" t="s">
        <v>530</v>
      </c>
      <c r="Z57">
        <v>276</v>
      </c>
      <c r="AA57">
        <v>2944</v>
      </c>
      <c r="AB57">
        <v>11813</v>
      </c>
      <c r="AC57">
        <v>2501</v>
      </c>
      <c r="AD57">
        <v>1.177</v>
      </c>
      <c r="AE57">
        <v>0</v>
      </c>
      <c r="AF57">
        <v>515.73365807533196</v>
      </c>
      <c r="AG57">
        <v>0</v>
      </c>
      <c r="AH57" t="s">
        <v>856</v>
      </c>
      <c r="AI57" t="s">
        <v>636</v>
      </c>
      <c r="AJ57" t="s">
        <v>636</v>
      </c>
      <c r="AM57">
        <v>0</v>
      </c>
      <c r="AN57">
        <v>0</v>
      </c>
      <c r="AO57">
        <v>0</v>
      </c>
      <c r="AP57">
        <v>0</v>
      </c>
      <c r="AQ57">
        <v>1</v>
      </c>
      <c r="AR57">
        <v>1</v>
      </c>
      <c r="AV57">
        <v>1</v>
      </c>
      <c r="AW57">
        <v>11</v>
      </c>
      <c r="BE57" s="35">
        <v>45</v>
      </c>
      <c r="BF57" t="b">
        <v>1</v>
      </c>
      <c r="BG57">
        <v>0</v>
      </c>
      <c r="BI57" s="6">
        <v>663751.89007297996</v>
      </c>
      <c r="BK57" s="6">
        <v>663751.89007297996</v>
      </c>
      <c r="BL57">
        <v>0</v>
      </c>
      <c r="BM57" s="6">
        <v>0.138762631093022</v>
      </c>
      <c r="BN57" s="6">
        <v>781794.36748064298</v>
      </c>
      <c r="BO57" s="6">
        <v>118037.500837727</v>
      </c>
      <c r="BP57">
        <v>0.25142490664641198</v>
      </c>
      <c r="BQ57">
        <v>4.5863823991297599</v>
      </c>
      <c r="BR57">
        <v>0</v>
      </c>
      <c r="BS57">
        <v>0</v>
      </c>
      <c r="BT57">
        <v>0</v>
      </c>
      <c r="BU57">
        <v>45</v>
      </c>
      <c r="BV57">
        <v>368</v>
      </c>
      <c r="BW57" s="41">
        <v>0</v>
      </c>
      <c r="BX57">
        <v>26</v>
      </c>
      <c r="BY57" s="41">
        <v>0</v>
      </c>
      <c r="BZ57">
        <v>9977</v>
      </c>
      <c r="CA57" s="41">
        <v>0</v>
      </c>
      <c r="CB57">
        <v>0</v>
      </c>
      <c r="CC57" s="41">
        <v>0</v>
      </c>
      <c r="CD57">
        <v>4897</v>
      </c>
      <c r="CE57">
        <v>0</v>
      </c>
      <c r="CF57">
        <v>112519</v>
      </c>
      <c r="CG57">
        <v>0</v>
      </c>
      <c r="CH57">
        <v>807666</v>
      </c>
      <c r="CI57" s="41">
        <v>0</v>
      </c>
      <c r="CJ57">
        <v>65026</v>
      </c>
      <c r="CK57" s="41">
        <v>0</v>
      </c>
      <c r="CL57">
        <v>24951259</v>
      </c>
      <c r="CM57" s="41">
        <v>0</v>
      </c>
      <c r="CN57">
        <v>0</v>
      </c>
      <c r="CO57" s="41">
        <v>0</v>
      </c>
      <c r="CP57">
        <v>12246297</v>
      </c>
      <c r="CQ57">
        <v>45</v>
      </c>
      <c r="CR57" s="52">
        <v>0</v>
      </c>
      <c r="CS57" s="52">
        <v>0</v>
      </c>
      <c r="CT57">
        <v>0</v>
      </c>
      <c r="CU57" s="52">
        <v>0</v>
      </c>
      <c r="CV57" s="52">
        <v>0</v>
      </c>
      <c r="CW57">
        <v>45</v>
      </c>
      <c r="CX57">
        <v>0</v>
      </c>
      <c r="CY57" t="s">
        <v>857</v>
      </c>
      <c r="DA57" s="6">
        <v>331682.61652316758</v>
      </c>
      <c r="DB57" s="6">
        <v>332069.2735498097</v>
      </c>
      <c r="DC57">
        <v>0</v>
      </c>
      <c r="DD57">
        <v>0</v>
      </c>
      <c r="DE57" s="6">
        <v>4.4418595827811101E-3</v>
      </c>
      <c r="DF57" s="6">
        <v>0.13432077151024099</v>
      </c>
      <c r="DG57" s="48">
        <v>3.4414971376349598E-3</v>
      </c>
      <c r="DH57" s="48">
        <v>5.2898023498037898E-2</v>
      </c>
      <c r="DI57" s="48">
        <v>5.63395206356729E-2</v>
      </c>
      <c r="DJ57" s="48">
        <v>1.0003624451461501E-3</v>
      </c>
      <c r="DK57" s="48">
        <v>8.1422748012203394E-2</v>
      </c>
      <c r="DL57" s="48">
        <v>8.2423110457349597E-2</v>
      </c>
      <c r="DM57" s="6">
        <v>390933.16878125898</v>
      </c>
      <c r="DN57" s="6">
        <v>390861.19869938301</v>
      </c>
      <c r="DO57" s="6">
        <v>59250.546521231998</v>
      </c>
      <c r="DP57" s="6">
        <v>58786.954316495801</v>
      </c>
      <c r="DQ57" s="48">
        <v>58756.379854673003</v>
      </c>
      <c r="DR57" s="48">
        <v>58517.839962345199</v>
      </c>
      <c r="DS57" s="48">
        <v>117274.21981701801</v>
      </c>
      <c r="DT57" s="48">
        <v>269.16666655900002</v>
      </c>
      <c r="DU57" s="48">
        <v>269.11435415065</v>
      </c>
      <c r="DV57" s="48">
        <v>538.28102070965099</v>
      </c>
      <c r="DW57">
        <v>0</v>
      </c>
      <c r="DX57">
        <v>0</v>
      </c>
      <c r="DY57">
        <v>0</v>
      </c>
      <c r="DZ57">
        <v>225</v>
      </c>
      <c r="EA57">
        <v>0</v>
      </c>
      <c r="EB57">
        <v>225</v>
      </c>
      <c r="EC57">
        <v>1.2949997808728399E-3</v>
      </c>
      <c r="ED57">
        <v>0.25012990686553899</v>
      </c>
      <c r="EE57">
        <v>0.25142490664641198</v>
      </c>
      <c r="EF57">
        <v>1.2949997808728399E-3</v>
      </c>
      <c r="EG57">
        <v>0.25012990686553899</v>
      </c>
      <c r="EH57">
        <v>0</v>
      </c>
      <c r="EI57">
        <v>0</v>
      </c>
      <c r="EJ57">
        <v>0</v>
      </c>
      <c r="EK57">
        <v>0</v>
      </c>
      <c r="EL57">
        <v>4.5863823991297599</v>
      </c>
      <c r="EM57">
        <v>0</v>
      </c>
      <c r="EN57">
        <v>4.5863823991297599</v>
      </c>
      <c r="EO57">
        <v>4.5863823991297599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0.24856735187536499</v>
      </c>
      <c r="EV57">
        <v>0.15283843274043299</v>
      </c>
      <c r="EW57">
        <v>8.9988519510697502E-5</v>
      </c>
      <c r="EX57">
        <v>0</v>
      </c>
      <c r="EY57">
        <v>0</v>
      </c>
      <c r="EZ57">
        <v>7.5722525670999996</v>
      </c>
      <c r="FA57">
        <v>7.7155257672711905E-5</v>
      </c>
      <c r="FB57">
        <v>8.9527837928288196E-5</v>
      </c>
      <c r="FC57">
        <v>0</v>
      </c>
      <c r="FD57">
        <v>5.6100000448999996</v>
      </c>
      <c r="FE57">
        <v>8.9959289666818794E-5</v>
      </c>
      <c r="FF57">
        <v>8.9737216193208597E-5</v>
      </c>
      <c r="FG57">
        <v>8.9818565392363298E-5</v>
      </c>
      <c r="FH57">
        <v>8.98725363793762E-5</v>
      </c>
      <c r="FI57">
        <v>0.4167565956298</v>
      </c>
      <c r="FJ57">
        <v>8.99291298006588E-5</v>
      </c>
      <c r="FK57">
        <v>0</v>
      </c>
      <c r="FL57">
        <v>0</v>
      </c>
      <c r="FM57">
        <v>0</v>
      </c>
      <c r="FN57" s="1">
        <v>3.1995345262103499E-9</v>
      </c>
      <c r="FO57" s="1">
        <v>1.8353519815050799E-9</v>
      </c>
      <c r="FP57" s="1">
        <v>1.1841727598493799E-10</v>
      </c>
      <c r="FQ57" s="1">
        <v>1.8353519815050799E-9</v>
      </c>
      <c r="FR57" s="1">
        <v>3.1995345262103499E-9</v>
      </c>
      <c r="FS57" s="1">
        <v>3.1995345262103499E-9</v>
      </c>
      <c r="FT57" s="1">
        <v>8.2232332054843405E-11</v>
      </c>
      <c r="FU57" s="1">
        <v>8.5024033413816295E-7</v>
      </c>
      <c r="FV57">
        <v>0</v>
      </c>
      <c r="FW57" s="1">
        <v>2.42891547820191E-9</v>
      </c>
      <c r="FX57" s="1">
        <v>7.2166324123787203E-9</v>
      </c>
      <c r="FY57" s="1">
        <v>4.7877169341768103E-9</v>
      </c>
      <c r="FZ57" s="1">
        <v>2.8513910091301298E-8</v>
      </c>
      <c r="GA57" s="1">
        <v>3.490593787972E-8</v>
      </c>
      <c r="GB57" s="1">
        <v>6.3920277884187303E-9</v>
      </c>
      <c r="GC57">
        <v>5</v>
      </c>
      <c r="GD57">
        <v>0.174532925199432</v>
      </c>
      <c r="GE57">
        <v>0</v>
      </c>
      <c r="GF57">
        <v>0.24856735187536499</v>
      </c>
      <c r="GG57">
        <v>0.15283843274043299</v>
      </c>
      <c r="GH57">
        <v>9.7998922412800797E-5</v>
      </c>
      <c r="GI57">
        <v>9.7998013018574194E-5</v>
      </c>
      <c r="GJ57">
        <v>5.6792746233831704</v>
      </c>
      <c r="GK57">
        <v>0.164545262857863</v>
      </c>
      <c r="GL57">
        <v>9.7998922412800797E-5</v>
      </c>
      <c r="GM57">
        <v>9.7998013018574194E-5</v>
      </c>
      <c r="GN57">
        <v>0</v>
      </c>
      <c r="GO57">
        <v>7.6872849111325996</v>
      </c>
      <c r="GP57">
        <v>9.7583789310795507E-5</v>
      </c>
      <c r="GQ57">
        <v>9.7817339123451504E-5</v>
      </c>
      <c r="GR57">
        <v>0</v>
      </c>
      <c r="GS57">
        <v>0.83343131470750198</v>
      </c>
      <c r="GT57">
        <v>9.79723329164183E-5</v>
      </c>
      <c r="GU57">
        <v>9.7894593272668197E-5</v>
      </c>
      <c r="GV57">
        <v>9.7981707502192705E-5</v>
      </c>
      <c r="GW57">
        <v>9.7579013900173095E-5</v>
      </c>
      <c r="GX57">
        <v>0.41676454821263798</v>
      </c>
      <c r="GY57">
        <v>0</v>
      </c>
      <c r="GZ57">
        <v>9.7881712638803105E-5</v>
      </c>
      <c r="HA57">
        <v>9.69146200420212E-5</v>
      </c>
      <c r="HB57">
        <v>0</v>
      </c>
      <c r="HC57" s="1">
        <v>5.7048582018381896E-6</v>
      </c>
      <c r="HD57" s="1">
        <v>5.7048582018381896E-6</v>
      </c>
      <c r="HE57" s="1">
        <v>9.8068990828092908E-7</v>
      </c>
      <c r="HF57" s="1">
        <v>5.7048582018381896E-6</v>
      </c>
      <c r="HG57" s="1">
        <v>9.7953681610363198E-7</v>
      </c>
      <c r="HH57" s="1">
        <v>9.7953681610363198E-7</v>
      </c>
      <c r="HI57" s="1">
        <v>6.9389618739812399E-7</v>
      </c>
      <c r="HJ57">
        <v>0.25700090185740998</v>
      </c>
      <c r="HK57">
        <v>0.28150102829030998</v>
      </c>
      <c r="HL57" s="1">
        <v>-7.92400194064326E-7</v>
      </c>
      <c r="HM57" s="1">
        <v>9.2336391236472107E-8</v>
      </c>
      <c r="HN57" s="1">
        <v>8.8473658530079804E-7</v>
      </c>
      <c r="HO57" s="1">
        <v>-5.1928687828895799E-8</v>
      </c>
      <c r="HP57" s="1">
        <v>2.9142379720073501E-7</v>
      </c>
      <c r="HQ57" s="1">
        <v>3.4335248502963099E-7</v>
      </c>
      <c r="HR57">
        <v>0.13999999999999899</v>
      </c>
      <c r="HS57">
        <v>0.174532925199432</v>
      </c>
      <c r="HT57">
        <v>0.104999999999999</v>
      </c>
      <c r="HU57">
        <v>0</v>
      </c>
      <c r="HV57">
        <v>7.5722525670999996</v>
      </c>
      <c r="HW57">
        <v>9.7583789310795507E-5</v>
      </c>
      <c r="HX57">
        <v>9.7817339123451504E-5</v>
      </c>
      <c r="HY57">
        <v>0</v>
      </c>
      <c r="HZ57">
        <v>5.6100000448999996</v>
      </c>
      <c r="IA57">
        <v>9.79723329164183E-5</v>
      </c>
      <c r="IB57">
        <v>9.7894593272668197E-5</v>
      </c>
      <c r="IC57">
        <v>9.7981707502192705E-5</v>
      </c>
      <c r="ID57">
        <v>9.7579013900173095E-5</v>
      </c>
      <c r="IE57">
        <v>0.4167565956298</v>
      </c>
      <c r="IF57">
        <v>8.99291298006588E-5</v>
      </c>
      <c r="IG57">
        <v>9.7881712638803105E-5</v>
      </c>
      <c r="IH57">
        <v>9.69146200420212E-5</v>
      </c>
      <c r="II57">
        <v>0</v>
      </c>
      <c r="IJ57" s="1">
        <v>5.7048582018381896E-6</v>
      </c>
      <c r="IK57" s="1">
        <v>5.7048582018381896E-6</v>
      </c>
      <c r="IL57" s="1">
        <v>9.8068990828092908E-7</v>
      </c>
      <c r="IM57" s="1">
        <v>5.7048582018381896E-6</v>
      </c>
      <c r="IN57" s="1">
        <v>9.7953681610363198E-7</v>
      </c>
      <c r="IO57" s="1">
        <v>9.7953681610363198E-7</v>
      </c>
      <c r="IP57" s="1">
        <v>6.9389618739812399E-7</v>
      </c>
      <c r="IQ57" s="1">
        <v>0.25700090185740998</v>
      </c>
      <c r="IR57">
        <v>0.28150102829030998</v>
      </c>
      <c r="IS57">
        <v>14900</v>
      </c>
      <c r="IT57">
        <v>8718</v>
      </c>
      <c r="IU57">
        <v>2501</v>
      </c>
      <c r="IV57">
        <v>2318</v>
      </c>
      <c r="IW57">
        <v>183</v>
      </c>
      <c r="IX57">
        <v>1218</v>
      </c>
      <c r="IY57">
        <v>1100</v>
      </c>
      <c r="IZ57">
        <v>0</v>
      </c>
      <c r="JA57">
        <v>368</v>
      </c>
      <c r="JB57">
        <v>10003</v>
      </c>
      <c r="JC57">
        <v>5816</v>
      </c>
      <c r="JD57">
        <v>107</v>
      </c>
      <c r="JE57">
        <v>107</v>
      </c>
      <c r="JF57">
        <v>4897</v>
      </c>
      <c r="JG57">
        <v>4866</v>
      </c>
      <c r="JH57">
        <v>26</v>
      </c>
      <c r="JI57">
        <v>0</v>
      </c>
      <c r="JJ57">
        <v>5</v>
      </c>
      <c r="JK57" s="1">
        <v>1.02913913171853E-4</v>
      </c>
      <c r="JL57" s="1">
        <v>1.1827622307958299E-4</v>
      </c>
      <c r="JM57" s="1">
        <v>8.9573657476194003E-5</v>
      </c>
      <c r="JN57" s="1">
        <v>1.02913913171853E-4</v>
      </c>
      <c r="JO57" s="1">
        <v>1.1827622307958299E-4</v>
      </c>
      <c r="JP57" s="1">
        <v>1.00802657145404E-4</v>
      </c>
      <c r="JQ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W57">
        <v>2.7840196240134099E-3</v>
      </c>
      <c r="JX57">
        <v>2.78411741321943E-3</v>
      </c>
      <c r="JY57">
        <v>7.7580748692528199E-4</v>
      </c>
      <c r="JZ57">
        <v>7.7417464400983003E-4</v>
      </c>
      <c r="KA57" s="1">
        <v>-7.8997127858612399E-7</v>
      </c>
      <c r="KB57" s="1">
        <v>9.9553023648850897E-8</v>
      </c>
      <c r="KC57" s="1">
        <v>8.8952430223497496E-7</v>
      </c>
      <c r="KD57" s="1">
        <v>-2.3414777737594401E-8</v>
      </c>
      <c r="KE57" s="1">
        <v>3.2632973508045498E-7</v>
      </c>
      <c r="KF57" s="1">
        <v>3.4974451281804898E-7</v>
      </c>
      <c r="KG57">
        <v>5</v>
      </c>
      <c r="KH57">
        <v>330040.08314110601</v>
      </c>
      <c r="KI57">
        <v>661722.699664274</v>
      </c>
      <c r="KJ57">
        <v>0.174532925199432</v>
      </c>
      <c r="KK57">
        <v>0</v>
      </c>
      <c r="KL57">
        <v>0</v>
      </c>
      <c r="KM57" t="s">
        <v>858</v>
      </c>
      <c r="KO57" t="s">
        <v>859</v>
      </c>
      <c r="KP57" t="s">
        <v>525</v>
      </c>
      <c r="KQ57" t="s">
        <v>320</v>
      </c>
      <c r="KR57">
        <v>12</v>
      </c>
      <c r="KS57">
        <v>0</v>
      </c>
      <c r="KT57">
        <v>0</v>
      </c>
      <c r="KU57">
        <v>0</v>
      </c>
      <c r="KV57">
        <v>1</v>
      </c>
      <c r="KX57">
        <v>1</v>
      </c>
      <c r="KY57">
        <v>1</v>
      </c>
      <c r="LF57" t="s">
        <v>321</v>
      </c>
      <c r="LK57">
        <v>1</v>
      </c>
      <c r="LL57" t="s">
        <v>318</v>
      </c>
      <c r="LM57" t="s">
        <v>318</v>
      </c>
      <c r="LN57">
        <v>0</v>
      </c>
      <c r="LO57">
        <v>1</v>
      </c>
    </row>
    <row r="58" spans="1:327" ht="17" customHeight="1" x14ac:dyDescent="0.2">
      <c r="A58" t="s">
        <v>362</v>
      </c>
      <c r="B58">
        <v>4</v>
      </c>
      <c r="C58">
        <v>1</v>
      </c>
      <c r="D58" t="s">
        <v>525</v>
      </c>
      <c r="E58" t="s">
        <v>462</v>
      </c>
      <c r="F58" t="s">
        <v>529</v>
      </c>
      <c r="G58">
        <v>13</v>
      </c>
      <c r="H58">
        <v>11</v>
      </c>
      <c r="I58" s="6">
        <v>372126.84444569401</v>
      </c>
      <c r="J58">
        <v>0</v>
      </c>
      <c r="K58">
        <v>0</v>
      </c>
      <c r="L58" t="s">
        <v>320</v>
      </c>
      <c r="M58" t="s">
        <v>318</v>
      </c>
      <c r="N58" t="s">
        <v>462</v>
      </c>
      <c r="O58" t="s">
        <v>529</v>
      </c>
      <c r="P58" s="6">
        <f t="shared" si="0"/>
        <v>297606.15555430599</v>
      </c>
      <c r="Q58" s="6">
        <f t="shared" si="1"/>
        <v>669733</v>
      </c>
      <c r="R58" s="6">
        <v>372126.84444569401</v>
      </c>
      <c r="S58" t="s">
        <v>632</v>
      </c>
      <c r="T58" s="51">
        <v>44428.747107581017</v>
      </c>
      <c r="U58" s="6">
        <v>669733.36239341204</v>
      </c>
      <c r="V58">
        <v>1</v>
      </c>
      <c r="W58">
        <v>1</v>
      </c>
      <c r="X58" t="s">
        <v>530</v>
      </c>
      <c r="Y58" t="s">
        <v>530</v>
      </c>
      <c r="Z58">
        <v>303</v>
      </c>
      <c r="AA58">
        <v>8517</v>
      </c>
      <c r="AB58">
        <v>24993</v>
      </c>
      <c r="AC58">
        <v>4281</v>
      </c>
      <c r="AD58">
        <v>1.9890000000000001</v>
      </c>
      <c r="AE58">
        <v>0</v>
      </c>
      <c r="AF58">
        <v>753.68627643585205</v>
      </c>
      <c r="AG58">
        <v>0</v>
      </c>
      <c r="AH58" t="s">
        <v>860</v>
      </c>
      <c r="AI58" t="s">
        <v>636</v>
      </c>
      <c r="AJ58" t="s">
        <v>636</v>
      </c>
      <c r="AM58">
        <v>0</v>
      </c>
      <c r="AN58">
        <v>0</v>
      </c>
      <c r="AO58">
        <v>0</v>
      </c>
      <c r="AP58">
        <v>0</v>
      </c>
      <c r="AQ58">
        <v>1</v>
      </c>
      <c r="AR58">
        <v>1</v>
      </c>
      <c r="AV58">
        <v>2</v>
      </c>
      <c r="AW58">
        <v>11</v>
      </c>
      <c r="BE58" s="35">
        <v>17676</v>
      </c>
      <c r="BF58" t="b">
        <v>1</v>
      </c>
      <c r="BG58">
        <v>0</v>
      </c>
      <c r="BI58" s="6">
        <v>669733.36239341204</v>
      </c>
      <c r="BK58" s="6">
        <v>669733.36239341204</v>
      </c>
      <c r="BL58">
        <v>0</v>
      </c>
      <c r="BM58" s="6">
        <v>623.62499845371894</v>
      </c>
      <c r="BN58" s="6">
        <v>881881.40150671103</v>
      </c>
      <c r="BO58" s="6">
        <v>211474.937367876</v>
      </c>
      <c r="BP58">
        <v>49.475478571539902</v>
      </c>
      <c r="BQ58">
        <v>1.2683966117327901E-3</v>
      </c>
      <c r="BR58">
        <v>0</v>
      </c>
      <c r="BS58">
        <v>0</v>
      </c>
      <c r="BT58">
        <v>0</v>
      </c>
      <c r="BU58">
        <v>140</v>
      </c>
      <c r="BV58">
        <v>777</v>
      </c>
      <c r="BW58" s="41">
        <v>0</v>
      </c>
      <c r="BX58">
        <v>0</v>
      </c>
      <c r="BY58" s="41">
        <v>0</v>
      </c>
      <c r="BZ58">
        <v>0</v>
      </c>
      <c r="CA58" s="41">
        <v>0</v>
      </c>
      <c r="CB58">
        <v>0</v>
      </c>
      <c r="CC58" s="41">
        <v>0</v>
      </c>
      <c r="CD58">
        <v>0</v>
      </c>
      <c r="CE58">
        <v>0</v>
      </c>
      <c r="CF58">
        <v>599235</v>
      </c>
      <c r="CG58">
        <v>17536</v>
      </c>
      <c r="CH58">
        <v>2726713</v>
      </c>
      <c r="CI58" s="41">
        <v>0</v>
      </c>
      <c r="CJ58">
        <v>0</v>
      </c>
      <c r="CK58" s="41">
        <v>0</v>
      </c>
      <c r="CL58">
        <v>0</v>
      </c>
      <c r="CM58" s="41">
        <v>0</v>
      </c>
      <c r="CN58">
        <v>0</v>
      </c>
      <c r="CO58" s="41">
        <v>0</v>
      </c>
      <c r="CP58">
        <v>0</v>
      </c>
      <c r="CQ58">
        <v>140</v>
      </c>
      <c r="CR58" s="52">
        <v>0</v>
      </c>
      <c r="CS58" s="52">
        <v>0</v>
      </c>
      <c r="CT58">
        <v>17536</v>
      </c>
      <c r="CU58" s="52">
        <v>0</v>
      </c>
      <c r="CV58" s="52">
        <v>0</v>
      </c>
      <c r="CW58">
        <v>140</v>
      </c>
      <c r="CX58">
        <v>17536</v>
      </c>
      <c r="CY58" t="s">
        <v>861</v>
      </c>
      <c r="DA58" s="6">
        <v>333568.03768152453</v>
      </c>
      <c r="DB58" s="6">
        <v>336165.32471188763</v>
      </c>
      <c r="DC58">
        <v>0</v>
      </c>
      <c r="DD58">
        <v>0</v>
      </c>
      <c r="DE58" s="6">
        <v>539.19957990069804</v>
      </c>
      <c r="DF58" s="6">
        <v>84.425418553021601</v>
      </c>
      <c r="DG58" s="48">
        <v>308.32541715444802</v>
      </c>
      <c r="DH58" s="48">
        <v>6.2232108566371097E-2</v>
      </c>
      <c r="DI58" s="48">
        <v>308.38764926301502</v>
      </c>
      <c r="DJ58" s="48">
        <v>230.874162746249</v>
      </c>
      <c r="DK58" s="48">
        <v>84.363186444455195</v>
      </c>
      <c r="DL58" s="48">
        <v>315.23734919070398</v>
      </c>
      <c r="DM58" s="6">
        <v>442287.32692056597</v>
      </c>
      <c r="DN58" s="6">
        <v>439594.07458614401</v>
      </c>
      <c r="DO58" s="6">
        <v>108150.43242303201</v>
      </c>
      <c r="DP58" s="6">
        <v>103324.504944844</v>
      </c>
      <c r="DQ58" s="48">
        <v>106919.599089911</v>
      </c>
      <c r="DR58" s="48">
        <v>102776.65923143701</v>
      </c>
      <c r="DS58" s="48">
        <v>209696.258321348</v>
      </c>
      <c r="DT58" s="48">
        <v>530.83333312100001</v>
      </c>
      <c r="DU58" s="48">
        <v>527.36451742511997</v>
      </c>
      <c r="DV58" s="48">
        <v>1058.19785054612</v>
      </c>
      <c r="DW58">
        <v>0</v>
      </c>
      <c r="DX58">
        <v>0</v>
      </c>
      <c r="DY58">
        <v>0</v>
      </c>
      <c r="DZ58">
        <v>700</v>
      </c>
      <c r="EA58">
        <v>20.481195982247101</v>
      </c>
      <c r="EB58">
        <v>720.48119598224696</v>
      </c>
      <c r="EC58">
        <v>29.655968006901801</v>
      </c>
      <c r="ED58">
        <v>19.819510564638001</v>
      </c>
      <c r="EE58">
        <v>49.475478571539902</v>
      </c>
      <c r="EF58">
        <v>29.655968006901801</v>
      </c>
      <c r="EG58">
        <v>19.819510564638001</v>
      </c>
      <c r="EH58">
        <v>0</v>
      </c>
      <c r="EI58">
        <v>0</v>
      </c>
      <c r="EJ58">
        <v>0</v>
      </c>
      <c r="EK58">
        <v>1.2681018433951499E-3</v>
      </c>
      <c r="EL58">
        <v>2.9476833763676601E-7</v>
      </c>
      <c r="EM58">
        <v>1.2681018433951499E-3</v>
      </c>
      <c r="EN58">
        <v>2.9476833763676601E-7</v>
      </c>
      <c r="EO58">
        <v>1.2683966117327901E-3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0.21955576019258699</v>
      </c>
      <c r="EV58">
        <v>0.116055660573135</v>
      </c>
      <c r="EW58">
        <v>8.9913833716259703E-5</v>
      </c>
      <c r="EX58">
        <v>0</v>
      </c>
      <c r="EY58">
        <v>0</v>
      </c>
      <c r="EZ58">
        <v>4.5753793735999997</v>
      </c>
      <c r="FA58">
        <v>0</v>
      </c>
      <c r="FB58">
        <v>6.2781924488053406E-5</v>
      </c>
      <c r="FC58">
        <v>0</v>
      </c>
      <c r="FD58">
        <v>5.8050000535999997</v>
      </c>
      <c r="FE58">
        <v>8.7986332061085098E-5</v>
      </c>
      <c r="FF58">
        <v>8.8410568696498397E-5</v>
      </c>
      <c r="FG58">
        <v>8.2570594781561301E-5</v>
      </c>
      <c r="FH58">
        <v>8.4904506723937305E-5</v>
      </c>
      <c r="FI58">
        <v>0.41675236225413698</v>
      </c>
      <c r="FJ58">
        <v>8.5695754137304903E-5</v>
      </c>
      <c r="FK58">
        <v>0</v>
      </c>
      <c r="FL58">
        <v>2.5360333447466099E-5</v>
      </c>
      <c r="FM58">
        <v>0</v>
      </c>
      <c r="FN58" s="1">
        <v>1.19719813053364E-4</v>
      </c>
      <c r="FO58" s="1">
        <v>1.19719813053364E-4</v>
      </c>
      <c r="FP58" s="1">
        <v>6.3068531897858494E-5</v>
      </c>
      <c r="FQ58" s="1">
        <v>1.19719813053364E-4</v>
      </c>
      <c r="FR58" s="1">
        <v>7.7702087450060006E-5</v>
      </c>
      <c r="FS58" s="1">
        <v>7.7702087450060006E-5</v>
      </c>
      <c r="FT58" s="1">
        <v>2.1152218646402999E-5</v>
      </c>
      <c r="FU58">
        <v>2.4219938410428399E-2</v>
      </c>
      <c r="FV58">
        <v>1.52172221268287E-6</v>
      </c>
      <c r="FW58">
        <v>-1.42256048533904E-3</v>
      </c>
      <c r="FX58" s="1">
        <v>6.73964734362068E-4</v>
      </c>
      <c r="FY58">
        <v>2.0965252197011099E-3</v>
      </c>
      <c r="FZ58">
        <v>-2.94266794065054E-4</v>
      </c>
      <c r="GA58">
        <v>1.7028191066341401E-3</v>
      </c>
      <c r="GB58">
        <v>1.9970859006992001E-3</v>
      </c>
      <c r="GC58">
        <v>5.12</v>
      </c>
      <c r="GD58">
        <v>0</v>
      </c>
      <c r="GE58">
        <v>0</v>
      </c>
      <c r="GF58">
        <v>0.21955576019258699</v>
      </c>
      <c r="GG58">
        <v>0.116055660573135</v>
      </c>
      <c r="GH58">
        <v>9.7999999999931394E-5</v>
      </c>
      <c r="GI58" s="1">
        <v>9.8000000000264502E-5</v>
      </c>
      <c r="GJ58">
        <v>5.5862308530946398</v>
      </c>
      <c r="GK58">
        <v>0.16850705667007501</v>
      </c>
      <c r="GL58">
        <v>9.7999999999931394E-5</v>
      </c>
      <c r="GM58" s="1">
        <v>9.8000000000264502E-5</v>
      </c>
      <c r="GN58">
        <v>0</v>
      </c>
      <c r="GO58">
        <v>9.9345609362473706</v>
      </c>
      <c r="GP58" s="1">
        <v>9.7999465032999597E-5</v>
      </c>
      <c r="GQ58" s="1">
        <v>9.7961044175587294E-5</v>
      </c>
      <c r="GR58">
        <v>0</v>
      </c>
      <c r="GS58">
        <v>3.1266009002359798</v>
      </c>
      <c r="GT58">
        <v>9.79973030524883E-5</v>
      </c>
      <c r="GU58">
        <v>9.7972784664548604E-5</v>
      </c>
      <c r="GV58" s="1">
        <v>9.7790403655650894E-5</v>
      </c>
      <c r="GW58">
        <v>9.7734108281954905E-5</v>
      </c>
      <c r="GX58">
        <v>0.41676466634581999</v>
      </c>
      <c r="GY58">
        <v>9.7999845820262403E-5</v>
      </c>
      <c r="GZ58">
        <v>9.7979500995937205E-5</v>
      </c>
      <c r="HA58">
        <v>9.7817289097967803E-5</v>
      </c>
      <c r="HB58">
        <v>0</v>
      </c>
      <c r="HC58">
        <v>1.8695487524205501</v>
      </c>
      <c r="HD58">
        <v>1.8695487524205501</v>
      </c>
      <c r="HE58">
        <v>6.4989899223322203E-6</v>
      </c>
      <c r="HF58">
        <v>1.8695487524205501</v>
      </c>
      <c r="HG58">
        <v>7.4446329745292395E-7</v>
      </c>
      <c r="HH58">
        <v>4.1968076747167499E-7</v>
      </c>
      <c r="HI58">
        <v>7.4446329745292395E-7</v>
      </c>
      <c r="HJ58">
        <v>2.8500125325751899E-2</v>
      </c>
      <c r="HK58">
        <v>8.4846168668661903E-7</v>
      </c>
      <c r="HL58">
        <v>-1.0119436299483001E-3</v>
      </c>
      <c r="HM58">
        <v>2.0730389504959601E-7</v>
      </c>
      <c r="HN58">
        <v>1.0121509338433499E-3</v>
      </c>
      <c r="HO58">
        <v>-5.5398182117475902E-8</v>
      </c>
      <c r="HP58">
        <v>3.4569356048884502E-7</v>
      </c>
      <c r="HQ58">
        <v>4.0109174260632103E-7</v>
      </c>
      <c r="HR58">
        <v>3.8</v>
      </c>
      <c r="HS58">
        <v>0</v>
      </c>
      <c r="HT58">
        <v>0</v>
      </c>
      <c r="HU58">
        <v>0</v>
      </c>
      <c r="HV58">
        <v>4.5753793735999997</v>
      </c>
      <c r="HW58" s="1">
        <v>9.7999465032999597E-5</v>
      </c>
      <c r="HX58" s="1">
        <v>9.7961044175587294E-5</v>
      </c>
      <c r="HY58">
        <v>0</v>
      </c>
      <c r="HZ58">
        <v>5.8050000535999997</v>
      </c>
      <c r="IA58">
        <v>9.79973030524883E-5</v>
      </c>
      <c r="IB58">
        <v>9.7972784664548604E-5</v>
      </c>
      <c r="IC58" s="1">
        <v>9.7790403655650894E-5</v>
      </c>
      <c r="ID58">
        <v>9.7734108281954905E-5</v>
      </c>
      <c r="IE58">
        <v>0.41675236225413698</v>
      </c>
      <c r="IF58">
        <v>9.7999845820262403E-5</v>
      </c>
      <c r="IG58">
        <v>9.7979500995937205E-5</v>
      </c>
      <c r="IH58">
        <v>9.7817289097967803E-5</v>
      </c>
      <c r="II58">
        <v>0</v>
      </c>
      <c r="IJ58">
        <v>1.8695487524205501</v>
      </c>
      <c r="IK58">
        <v>1.8695487524205501</v>
      </c>
      <c r="IL58">
        <v>6.3068531897858494E-5</v>
      </c>
      <c r="IM58">
        <v>1.8695487524205501</v>
      </c>
      <c r="IN58">
        <v>7.7702087450060006E-5</v>
      </c>
      <c r="IO58">
        <v>7.7702087450060006E-5</v>
      </c>
      <c r="IP58">
        <v>2.1152218646402999E-5</v>
      </c>
      <c r="IQ58">
        <v>2.8500125325751899E-2</v>
      </c>
      <c r="IR58">
        <v>1.52172221268287E-6</v>
      </c>
      <c r="IS58">
        <v>18711</v>
      </c>
      <c r="IT58">
        <v>10480</v>
      </c>
      <c r="IU58">
        <v>4281</v>
      </c>
      <c r="IV58">
        <v>3892</v>
      </c>
      <c r="IW58">
        <v>389</v>
      </c>
      <c r="IX58">
        <v>2742</v>
      </c>
      <c r="IY58">
        <v>1150</v>
      </c>
      <c r="IZ58">
        <v>0</v>
      </c>
      <c r="JA58">
        <v>777</v>
      </c>
      <c r="JB58">
        <v>12895</v>
      </c>
      <c r="JC58">
        <v>6871</v>
      </c>
      <c r="JD58">
        <v>248</v>
      </c>
      <c r="JE58">
        <v>248</v>
      </c>
      <c r="JF58">
        <v>5816</v>
      </c>
      <c r="JG58">
        <v>5782</v>
      </c>
      <c r="JH58">
        <v>30</v>
      </c>
      <c r="JI58">
        <v>0</v>
      </c>
      <c r="JJ58">
        <v>4</v>
      </c>
      <c r="JK58">
        <v>1.62309964562457E-4</v>
      </c>
      <c r="JL58">
        <v>6.3825042518783599E-5</v>
      </c>
      <c r="JM58">
        <v>1.19146787822543E-4</v>
      </c>
      <c r="JN58">
        <v>1.62309964562457E-4</v>
      </c>
      <c r="JO58">
        <v>6.3825042518783599E-5</v>
      </c>
      <c r="JP58">
        <v>6.0578989300008601E-5</v>
      </c>
      <c r="JQ58">
        <v>0</v>
      </c>
      <c r="JR58">
        <v>0</v>
      </c>
      <c r="JS58">
        <v>0</v>
      </c>
      <c r="JT58">
        <v>0</v>
      </c>
      <c r="JU58">
        <v>0</v>
      </c>
      <c r="JV58">
        <v>0</v>
      </c>
      <c r="JW58">
        <v>6.5780839953677398E-3</v>
      </c>
      <c r="JX58">
        <v>6.5775914469590599E-3</v>
      </c>
      <c r="JY58">
        <v>1.63893915023655E-3</v>
      </c>
      <c r="JZ58">
        <v>1.63656438081603E-3</v>
      </c>
      <c r="KA58">
        <v>-2.4345041152873501E-3</v>
      </c>
      <c r="KB58">
        <v>6.7417203825711797E-4</v>
      </c>
      <c r="KC58">
        <v>3.10867615354447E-3</v>
      </c>
      <c r="KD58">
        <v>-2.94322192247171E-4</v>
      </c>
      <c r="KE58">
        <v>1.70316480019463E-3</v>
      </c>
      <c r="KF58">
        <v>1.9974869924417999E-3</v>
      </c>
      <c r="KG58">
        <v>5.12</v>
      </c>
      <c r="KH58">
        <v>178730.647831607</v>
      </c>
      <c r="KI58">
        <v>512298.68551313301</v>
      </c>
      <c r="KJ58">
        <v>0</v>
      </c>
      <c r="KK58">
        <v>0</v>
      </c>
      <c r="KL58">
        <v>0</v>
      </c>
      <c r="KM58" t="s">
        <v>862</v>
      </c>
      <c r="KO58" t="s">
        <v>863</v>
      </c>
      <c r="KP58" t="s">
        <v>525</v>
      </c>
      <c r="KQ58" t="s">
        <v>320</v>
      </c>
      <c r="KR58">
        <v>13</v>
      </c>
      <c r="KS58">
        <v>0</v>
      </c>
      <c r="KT58">
        <v>0</v>
      </c>
      <c r="KU58">
        <v>0</v>
      </c>
      <c r="KV58">
        <v>1</v>
      </c>
      <c r="KX58">
        <v>1</v>
      </c>
      <c r="KY58">
        <v>1</v>
      </c>
      <c r="LF58" t="s">
        <v>321</v>
      </c>
      <c r="LK58">
        <v>1</v>
      </c>
      <c r="LL58" t="s">
        <v>318</v>
      </c>
      <c r="LM58" t="s">
        <v>318</v>
      </c>
      <c r="LN58">
        <v>0</v>
      </c>
      <c r="LO58">
        <v>1</v>
      </c>
    </row>
    <row r="59" spans="1:327" x14ac:dyDescent="0.2">
      <c r="A59" t="s">
        <v>362</v>
      </c>
      <c r="B59">
        <v>7</v>
      </c>
      <c r="C59">
        <v>4</v>
      </c>
      <c r="D59" t="s">
        <v>525</v>
      </c>
      <c r="E59" t="s">
        <v>462</v>
      </c>
      <c r="F59" t="s">
        <v>529</v>
      </c>
      <c r="G59">
        <v>13</v>
      </c>
      <c r="H59">
        <v>13</v>
      </c>
      <c r="I59" s="6">
        <v>344484.872653734</v>
      </c>
      <c r="J59">
        <v>0</v>
      </c>
      <c r="K59">
        <v>0</v>
      </c>
      <c r="L59" t="s">
        <v>320</v>
      </c>
      <c r="M59" t="s">
        <v>318</v>
      </c>
      <c r="N59" t="s">
        <v>462</v>
      </c>
      <c r="O59" t="s">
        <v>529</v>
      </c>
      <c r="P59" s="6">
        <f t="shared" si="0"/>
        <v>287361.127346266</v>
      </c>
      <c r="Q59" s="6">
        <f t="shared" si="1"/>
        <v>631846</v>
      </c>
      <c r="R59" s="6">
        <v>344484.872653734</v>
      </c>
      <c r="S59" t="s">
        <v>632</v>
      </c>
      <c r="T59" s="51">
        <v>44437.92197358796</v>
      </c>
      <c r="U59" s="6">
        <v>631846.17593190505</v>
      </c>
      <c r="V59">
        <v>1</v>
      </c>
      <c r="W59">
        <v>1</v>
      </c>
      <c r="X59" t="s">
        <v>530</v>
      </c>
      <c r="Y59" t="s">
        <v>530</v>
      </c>
      <c r="Z59">
        <v>554</v>
      </c>
      <c r="AA59">
        <v>7783</v>
      </c>
      <c r="AB59">
        <v>24988</v>
      </c>
      <c r="AC59">
        <v>4281</v>
      </c>
      <c r="AD59">
        <v>1.8180000000000001</v>
      </c>
      <c r="AE59">
        <v>0</v>
      </c>
      <c r="AF59">
        <v>827.29484772682099</v>
      </c>
      <c r="AG59">
        <v>0</v>
      </c>
      <c r="AH59" t="s">
        <v>864</v>
      </c>
      <c r="AI59" t="s">
        <v>636</v>
      </c>
      <c r="AJ59" t="s">
        <v>636</v>
      </c>
      <c r="AM59">
        <v>0</v>
      </c>
      <c r="AN59">
        <v>0</v>
      </c>
      <c r="AO59">
        <v>0</v>
      </c>
      <c r="AP59">
        <v>0</v>
      </c>
      <c r="AQ59">
        <v>1</v>
      </c>
      <c r="AR59">
        <v>1</v>
      </c>
      <c r="AV59">
        <v>1</v>
      </c>
      <c r="AW59">
        <v>13</v>
      </c>
      <c r="BE59" s="35">
        <v>44111</v>
      </c>
      <c r="BF59" t="b">
        <v>1</v>
      </c>
      <c r="BG59">
        <v>0</v>
      </c>
      <c r="BI59" s="6">
        <v>631846.17593190505</v>
      </c>
      <c r="BK59" s="6">
        <v>631846.17593190505</v>
      </c>
      <c r="BL59">
        <v>0</v>
      </c>
      <c r="BM59" s="6">
        <v>27.587209092813801</v>
      </c>
      <c r="BN59" s="6">
        <v>796406.66249055904</v>
      </c>
      <c r="BO59" s="6">
        <v>164429.94458393101</v>
      </c>
      <c r="BP59">
        <v>84.912101303173003</v>
      </c>
      <c r="BQ59">
        <v>18.042664323858901</v>
      </c>
      <c r="BR59">
        <v>0</v>
      </c>
      <c r="BS59">
        <v>0</v>
      </c>
      <c r="BT59">
        <v>0</v>
      </c>
      <c r="BU59">
        <v>174</v>
      </c>
      <c r="BV59">
        <v>777</v>
      </c>
      <c r="BW59" s="41">
        <v>0</v>
      </c>
      <c r="BX59">
        <v>52</v>
      </c>
      <c r="BY59" s="41">
        <v>0</v>
      </c>
      <c r="BZ59">
        <v>12837</v>
      </c>
      <c r="CA59" s="41">
        <v>0</v>
      </c>
      <c r="CB59">
        <v>0</v>
      </c>
      <c r="CC59" s="41">
        <v>0</v>
      </c>
      <c r="CD59">
        <v>5816</v>
      </c>
      <c r="CE59">
        <v>0</v>
      </c>
      <c r="CF59">
        <v>744764</v>
      </c>
      <c r="CG59">
        <v>43937</v>
      </c>
      <c r="CH59">
        <v>2581184</v>
      </c>
      <c r="CI59" s="41">
        <v>0</v>
      </c>
      <c r="CJ59">
        <v>222612</v>
      </c>
      <c r="CK59" s="41">
        <v>0</v>
      </c>
      <c r="CL59">
        <v>54952455</v>
      </c>
      <c r="CM59" s="41">
        <v>0</v>
      </c>
      <c r="CN59">
        <v>0</v>
      </c>
      <c r="CO59" s="41">
        <v>0</v>
      </c>
      <c r="CP59">
        <v>24897146</v>
      </c>
      <c r="CQ59">
        <v>174</v>
      </c>
      <c r="CR59" s="52">
        <v>0</v>
      </c>
      <c r="CS59" s="52">
        <v>0</v>
      </c>
      <c r="CT59">
        <v>43937</v>
      </c>
      <c r="CU59" s="52">
        <v>0</v>
      </c>
      <c r="CV59" s="52">
        <v>0</v>
      </c>
      <c r="CW59">
        <v>174</v>
      </c>
      <c r="CX59">
        <v>43937</v>
      </c>
      <c r="CY59" t="s">
        <v>865</v>
      </c>
      <c r="DA59" s="6">
        <v>314859.75467506779</v>
      </c>
      <c r="DB59" s="6">
        <v>316986.42125683866</v>
      </c>
      <c r="DC59">
        <v>0</v>
      </c>
      <c r="DD59">
        <v>0</v>
      </c>
      <c r="DE59" s="6">
        <v>6.6805480172497697E-2</v>
      </c>
      <c r="DF59" s="6">
        <v>27.520403612641299</v>
      </c>
      <c r="DG59" s="48">
        <v>3.4305380454816903E-2</v>
      </c>
      <c r="DH59" s="48">
        <v>7.8041239524127906E-2</v>
      </c>
      <c r="DI59" s="48">
        <v>0.112346619978944</v>
      </c>
      <c r="DJ59" s="48">
        <v>3.2500099717680801E-2</v>
      </c>
      <c r="DK59" s="48">
        <v>27.442362373117099</v>
      </c>
      <c r="DL59" s="48">
        <v>27.474862472834801</v>
      </c>
      <c r="DM59" s="6">
        <v>399366.90214838297</v>
      </c>
      <c r="DN59" s="6">
        <v>397039.76034217502</v>
      </c>
      <c r="DO59" s="6">
        <v>84446.830951848096</v>
      </c>
      <c r="DP59" s="6">
        <v>79983.113632083696</v>
      </c>
      <c r="DQ59" s="48">
        <v>83074.330952049102</v>
      </c>
      <c r="DR59" s="48">
        <v>79437.900481148303</v>
      </c>
      <c r="DS59" s="48">
        <v>162512.23143319701</v>
      </c>
      <c r="DT59" s="48">
        <v>502.49999979900002</v>
      </c>
      <c r="DU59" s="48">
        <v>493.89686969265301</v>
      </c>
      <c r="DV59" s="48">
        <v>996.39686949165298</v>
      </c>
      <c r="DW59">
        <v>0</v>
      </c>
      <c r="DX59">
        <v>0</v>
      </c>
      <c r="DY59">
        <v>0</v>
      </c>
      <c r="DZ59">
        <v>870</v>
      </c>
      <c r="EA59">
        <v>51.316281242700299</v>
      </c>
      <c r="EB59">
        <v>921.31628124270003</v>
      </c>
      <c r="EC59">
        <v>42.541310655455902</v>
      </c>
      <c r="ED59">
        <v>42.370790647717101</v>
      </c>
      <c r="EE59">
        <v>84.912101303173003</v>
      </c>
      <c r="EF59">
        <v>42.541310655455902</v>
      </c>
      <c r="EG59">
        <v>42.370790647717101</v>
      </c>
      <c r="EH59">
        <v>0</v>
      </c>
      <c r="EI59">
        <v>0</v>
      </c>
      <c r="EJ59">
        <v>0</v>
      </c>
      <c r="EK59">
        <v>17.708405331499598</v>
      </c>
      <c r="EL59">
        <v>0.33425899235927897</v>
      </c>
      <c r="EM59">
        <v>17.708405331499598</v>
      </c>
      <c r="EN59">
        <v>0.33425899235927897</v>
      </c>
      <c r="EO59">
        <v>18.042664323858901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1.3833734949688301</v>
      </c>
      <c r="EV59">
        <v>0.15613888903484199</v>
      </c>
      <c r="EW59">
        <v>8.9996268086922599E-5</v>
      </c>
      <c r="EX59">
        <v>8.9963926928615602E-5</v>
      </c>
      <c r="EY59">
        <v>0</v>
      </c>
      <c r="EZ59">
        <v>4.6197393118745502</v>
      </c>
      <c r="FA59">
        <v>7.9774576449809204E-5</v>
      </c>
      <c r="FB59">
        <v>8.9500391081242999E-5</v>
      </c>
      <c r="FC59">
        <v>0</v>
      </c>
      <c r="FD59">
        <v>5.8050000561999999</v>
      </c>
      <c r="FE59" s="1">
        <v>8.9954658323620999E-5</v>
      </c>
      <c r="FF59" s="1">
        <v>8.9941404767205496E-5</v>
      </c>
      <c r="FG59">
        <v>8.9656871837151501E-5</v>
      </c>
      <c r="FH59">
        <v>8.9918556463786103E-5</v>
      </c>
      <c r="FI59">
        <v>0.41675659271920001</v>
      </c>
      <c r="FJ59">
        <v>8.99262192000094E-5</v>
      </c>
      <c r="FK59">
        <v>8.9899843095375605E-5</v>
      </c>
      <c r="FL59">
        <v>8.9045266872034195E-5</v>
      </c>
      <c r="FM59">
        <v>0</v>
      </c>
      <c r="FN59" s="1">
        <v>4.7025202620787301E-8</v>
      </c>
      <c r="FO59" s="1">
        <v>4.7025202620787301E-8</v>
      </c>
      <c r="FP59" s="1">
        <v>9.5157766111242298E-9</v>
      </c>
      <c r="FQ59" s="1">
        <v>4.7025202620787301E-8</v>
      </c>
      <c r="FR59" s="1">
        <v>1.7152203532488899E-8</v>
      </c>
      <c r="FS59">
        <v>8.68460725556019E-9</v>
      </c>
      <c r="FT59" s="1">
        <v>1.7152203532488899E-8</v>
      </c>
      <c r="FU59">
        <v>2.4225127203700601E-2</v>
      </c>
      <c r="FV59">
        <v>2.1249974816490401E-2</v>
      </c>
      <c r="FW59" s="1">
        <v>-3.36566998757655E-7</v>
      </c>
      <c r="FX59" s="1">
        <v>2.6717099005257E-8</v>
      </c>
      <c r="FY59" s="1">
        <v>3.6328409776291299E-7</v>
      </c>
      <c r="FZ59" s="1">
        <v>6.4970171146765905E-8</v>
      </c>
      <c r="GA59">
        <v>2.38317368384617E-7</v>
      </c>
      <c r="GB59" s="1">
        <v>1.73347197237851E-7</v>
      </c>
      <c r="GC59">
        <v>4.3451249999999897</v>
      </c>
      <c r="GD59">
        <v>0</v>
      </c>
      <c r="GE59">
        <v>0</v>
      </c>
      <c r="GF59">
        <v>1.3833734949688301</v>
      </c>
      <c r="GG59">
        <v>0.15613888903484199</v>
      </c>
      <c r="GH59" s="1">
        <v>9.7999999999931394E-5</v>
      </c>
      <c r="GI59">
        <v>9.8000000000264502E-5</v>
      </c>
      <c r="GJ59">
        <v>6.5744213947316599</v>
      </c>
      <c r="GK59">
        <v>0.17057594247522001</v>
      </c>
      <c r="GL59" s="1">
        <v>9.7999999999931394E-5</v>
      </c>
      <c r="GM59">
        <v>9.8000000000264502E-5</v>
      </c>
      <c r="GN59">
        <v>0</v>
      </c>
      <c r="GO59">
        <v>6.5772982531813202</v>
      </c>
      <c r="GP59">
        <v>9.7999465359349601E-5</v>
      </c>
      <c r="GQ59">
        <v>9.7912283979442697E-5</v>
      </c>
      <c r="GR59">
        <v>0</v>
      </c>
      <c r="GS59">
        <v>1.15557750513353</v>
      </c>
      <c r="GT59" s="1">
        <v>9.7997266814753197E-5</v>
      </c>
      <c r="GU59" s="1">
        <v>9.7943953452979404E-5</v>
      </c>
      <c r="GV59">
        <v>9.7867836950538093E-5</v>
      </c>
      <c r="GW59">
        <v>9.7878396704054101E-5</v>
      </c>
      <c r="GX59">
        <v>0.41676466636978399</v>
      </c>
      <c r="GY59">
        <v>9.7999869784870506E-5</v>
      </c>
      <c r="GZ59">
        <v>9.7948687781901302E-5</v>
      </c>
      <c r="HA59">
        <v>9.7362733179728796E-5</v>
      </c>
      <c r="HB59">
        <v>0</v>
      </c>
      <c r="HC59" s="1">
        <v>0.66555998622363499</v>
      </c>
      <c r="HD59" s="1">
        <v>0.66555998622363499</v>
      </c>
      <c r="HE59" s="1">
        <v>3.7062707907153902E-6</v>
      </c>
      <c r="HF59" s="1">
        <v>0.66555998622363499</v>
      </c>
      <c r="HG59" s="1">
        <v>1.66021569536489E-6</v>
      </c>
      <c r="HH59" s="1">
        <v>1.07371005553247E-6</v>
      </c>
      <c r="HI59" s="1">
        <v>1.66021569536489E-6</v>
      </c>
      <c r="HJ59">
        <v>0.14600070425530001</v>
      </c>
      <c r="HK59">
        <v>2.5000073034762101E-2</v>
      </c>
      <c r="HL59" s="1">
        <v>-3.2907879535154201E-4</v>
      </c>
      <c r="HM59" s="1">
        <v>1.1477662879369599E-7</v>
      </c>
      <c r="HN59" s="1">
        <v>3.2919357198033498E-4</v>
      </c>
      <c r="HO59" s="1">
        <v>6.5532658674984802E-9</v>
      </c>
      <c r="HP59" s="1">
        <v>4.71524070265815E-7</v>
      </c>
      <c r="HQ59" s="1">
        <v>4.64970804398317E-7</v>
      </c>
      <c r="HR59">
        <v>3.3333333333999899</v>
      </c>
      <c r="HS59">
        <v>0</v>
      </c>
      <c r="HT59">
        <v>0</v>
      </c>
      <c r="HU59">
        <v>0</v>
      </c>
      <c r="HV59">
        <v>4.6197393118745502</v>
      </c>
      <c r="HW59">
        <v>9.7999465359349601E-5</v>
      </c>
      <c r="HX59">
        <v>9.7912283979442697E-5</v>
      </c>
      <c r="HY59">
        <v>0</v>
      </c>
      <c r="HZ59">
        <v>5.8050000561999999</v>
      </c>
      <c r="IA59" s="1">
        <v>9.7997266814753197E-5</v>
      </c>
      <c r="IB59" s="1">
        <v>9.7943953452979404E-5</v>
      </c>
      <c r="IC59">
        <v>9.7867836950538093E-5</v>
      </c>
      <c r="ID59">
        <v>9.7878396704054101E-5</v>
      </c>
      <c r="IE59">
        <v>0.41675659271920001</v>
      </c>
      <c r="IF59">
        <v>9.7999869784870506E-5</v>
      </c>
      <c r="IG59">
        <v>9.7948687781901302E-5</v>
      </c>
      <c r="IH59">
        <v>9.7362733179728796E-5</v>
      </c>
      <c r="II59">
        <v>0</v>
      </c>
      <c r="IJ59" s="1">
        <v>0.66555998622363499</v>
      </c>
      <c r="IK59" s="1">
        <v>0.66555998622363499</v>
      </c>
      <c r="IL59" s="1">
        <v>3.7062707907153902E-6</v>
      </c>
      <c r="IM59" s="1">
        <v>0.66555998622363499</v>
      </c>
      <c r="IN59" s="1">
        <v>1.66021569536489E-6</v>
      </c>
      <c r="IO59" s="1">
        <v>1.07371005553247E-6</v>
      </c>
      <c r="IP59" s="1">
        <v>1.66021569536489E-6</v>
      </c>
      <c r="IQ59">
        <v>0.14600070425530001</v>
      </c>
      <c r="IR59">
        <v>2.5000073034762101E-2</v>
      </c>
      <c r="IS59">
        <v>18705</v>
      </c>
      <c r="IT59">
        <v>10480</v>
      </c>
      <c r="IU59">
        <v>4281</v>
      </c>
      <c r="IV59">
        <v>3892</v>
      </c>
      <c r="IW59">
        <v>389</v>
      </c>
      <c r="IX59">
        <v>2742</v>
      </c>
      <c r="IY59">
        <v>1150</v>
      </c>
      <c r="IZ59">
        <v>0</v>
      </c>
      <c r="JA59">
        <v>777</v>
      </c>
      <c r="JB59">
        <v>12889</v>
      </c>
      <c r="JC59">
        <v>6871</v>
      </c>
      <c r="JD59">
        <v>248</v>
      </c>
      <c r="JE59">
        <v>248</v>
      </c>
      <c r="JF59">
        <v>5816</v>
      </c>
      <c r="JG59">
        <v>5782</v>
      </c>
      <c r="JH59">
        <v>30</v>
      </c>
      <c r="JI59">
        <v>0</v>
      </c>
      <c r="JJ59">
        <v>4</v>
      </c>
      <c r="JK59">
        <v>1.5645181139056701E-4</v>
      </c>
      <c r="JL59">
        <v>9.8441431178319897E-5</v>
      </c>
      <c r="JM59">
        <v>1.5294654287956099E-4</v>
      </c>
      <c r="JN59">
        <v>1.5645181139056701E-4</v>
      </c>
      <c r="JO59">
        <v>9.8441431178319897E-5</v>
      </c>
      <c r="JP59">
        <v>7.1025324237083897E-5</v>
      </c>
      <c r="JQ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W59">
        <v>6.6373384534879499E-3</v>
      </c>
      <c r="JX59">
        <v>6.63684528286289E-3</v>
      </c>
      <c r="JY59">
        <v>1.67648316414089E-3</v>
      </c>
      <c r="JZ59">
        <v>1.6736738778288099E-3</v>
      </c>
      <c r="KA59" s="1">
        <v>-3.2941536235029902E-4</v>
      </c>
      <c r="KB59" s="1">
        <v>1.41493727798953E-7</v>
      </c>
      <c r="KC59" s="1">
        <v>3.2955685607809801E-4</v>
      </c>
      <c r="KD59" s="1">
        <v>7.1523437014264295E-8</v>
      </c>
      <c r="KE59" s="1">
        <v>7.0984143865043304E-7</v>
      </c>
      <c r="KF59" s="1">
        <v>6.3831800163616798E-7</v>
      </c>
      <c r="KG59">
        <v>4.3451249999999897</v>
      </c>
      <c r="KH59">
        <v>260820.22196642001</v>
      </c>
      <c r="KI59">
        <v>575679.97664148803</v>
      </c>
      <c r="KJ59">
        <v>0</v>
      </c>
      <c r="KK59">
        <v>0</v>
      </c>
      <c r="KL59">
        <v>0</v>
      </c>
      <c r="KM59" t="s">
        <v>866</v>
      </c>
      <c r="KO59" t="s">
        <v>867</v>
      </c>
      <c r="KP59" t="s">
        <v>525</v>
      </c>
      <c r="KQ59" t="s">
        <v>320</v>
      </c>
      <c r="KR59">
        <v>13</v>
      </c>
      <c r="KS59">
        <v>0</v>
      </c>
      <c r="KT59">
        <v>0</v>
      </c>
      <c r="KU59">
        <v>0</v>
      </c>
      <c r="KV59">
        <v>1</v>
      </c>
      <c r="KX59">
        <v>1</v>
      </c>
      <c r="KY59">
        <v>1</v>
      </c>
      <c r="LF59" t="s">
        <v>321</v>
      </c>
      <c r="LK59">
        <v>1</v>
      </c>
      <c r="LL59" t="s">
        <v>318</v>
      </c>
      <c r="LM59" t="s">
        <v>318</v>
      </c>
      <c r="LN59">
        <v>0</v>
      </c>
      <c r="LO59">
        <v>1</v>
      </c>
    </row>
    <row r="60" spans="1:327" x14ac:dyDescent="0.2">
      <c r="A60" t="s">
        <v>362</v>
      </c>
      <c r="B60">
        <v>8</v>
      </c>
      <c r="C60">
        <v>4</v>
      </c>
      <c r="D60" t="s">
        <v>525</v>
      </c>
      <c r="E60" t="s">
        <v>462</v>
      </c>
      <c r="F60" t="s">
        <v>529</v>
      </c>
      <c r="G60">
        <v>13</v>
      </c>
      <c r="H60">
        <v>12</v>
      </c>
      <c r="I60" s="6">
        <v>446398.17288020498</v>
      </c>
      <c r="J60">
        <v>0</v>
      </c>
      <c r="K60">
        <v>0</v>
      </c>
      <c r="L60" t="s">
        <v>320</v>
      </c>
      <c r="M60" t="s">
        <v>318</v>
      </c>
      <c r="N60" t="s">
        <v>462</v>
      </c>
      <c r="O60" t="s">
        <v>529</v>
      </c>
      <c r="P60" s="6">
        <f t="shared" si="0"/>
        <v>297314.82711979502</v>
      </c>
      <c r="Q60" s="6">
        <f t="shared" si="1"/>
        <v>743713</v>
      </c>
      <c r="R60" s="6">
        <v>446398.17288020498</v>
      </c>
      <c r="S60" t="s">
        <v>632</v>
      </c>
      <c r="T60" s="51">
        <v>44441.353107881943</v>
      </c>
      <c r="U60" s="6">
        <v>743713.37457740295</v>
      </c>
      <c r="V60">
        <v>1</v>
      </c>
      <c r="W60">
        <v>1</v>
      </c>
      <c r="X60" t="s">
        <v>530</v>
      </c>
      <c r="Y60" t="s">
        <v>530</v>
      </c>
      <c r="Z60">
        <v>531</v>
      </c>
      <c r="AA60">
        <v>8450</v>
      </c>
      <c r="AB60">
        <v>24995</v>
      </c>
      <c r="AC60">
        <v>4281</v>
      </c>
      <c r="AD60">
        <v>1.974</v>
      </c>
      <c r="AE60">
        <v>0</v>
      </c>
      <c r="AF60">
        <v>1034.2455215454099</v>
      </c>
      <c r="AG60">
        <v>0</v>
      </c>
      <c r="AH60" t="s">
        <v>868</v>
      </c>
      <c r="AI60" t="s">
        <v>636</v>
      </c>
      <c r="AJ60" t="s">
        <v>636</v>
      </c>
      <c r="AM60">
        <v>0</v>
      </c>
      <c r="AN60">
        <v>0</v>
      </c>
      <c r="AO60">
        <v>0</v>
      </c>
      <c r="AP60">
        <v>0</v>
      </c>
      <c r="AQ60">
        <v>1</v>
      </c>
      <c r="AR60">
        <v>1</v>
      </c>
      <c r="AV60">
        <v>1</v>
      </c>
      <c r="AW60">
        <v>12</v>
      </c>
      <c r="BE60" s="35">
        <v>65788</v>
      </c>
      <c r="BF60" t="b">
        <v>1</v>
      </c>
      <c r="BG60">
        <v>0</v>
      </c>
      <c r="BI60" s="6">
        <v>743713.37457740295</v>
      </c>
      <c r="BK60" s="6">
        <v>743713.37457740295</v>
      </c>
      <c r="BL60">
        <v>0</v>
      </c>
      <c r="BM60" s="6">
        <v>59.463502689565203</v>
      </c>
      <c r="BN60" s="6">
        <v>952178.21556195803</v>
      </c>
      <c r="BO60" s="6">
        <v>208323.86073907599</v>
      </c>
      <c r="BP60">
        <v>81.516742787352101</v>
      </c>
      <c r="BQ60">
        <v>0</v>
      </c>
      <c r="BR60">
        <v>0</v>
      </c>
      <c r="BS60">
        <v>0</v>
      </c>
      <c r="BT60">
        <v>0</v>
      </c>
      <c r="BU60">
        <v>163</v>
      </c>
      <c r="BV60">
        <v>777</v>
      </c>
      <c r="BW60" s="41">
        <v>0</v>
      </c>
      <c r="BX60">
        <v>48</v>
      </c>
      <c r="BY60" s="41">
        <v>0</v>
      </c>
      <c r="BZ60">
        <v>12850</v>
      </c>
      <c r="CA60" s="41">
        <v>0</v>
      </c>
      <c r="CB60">
        <v>0</v>
      </c>
      <c r="CC60" s="41">
        <v>0</v>
      </c>
      <c r="CD60">
        <v>5816</v>
      </c>
      <c r="CE60">
        <v>0</v>
      </c>
      <c r="CF60">
        <v>697687</v>
      </c>
      <c r="CG60">
        <v>65625</v>
      </c>
      <c r="CH60">
        <v>2628261</v>
      </c>
      <c r="CI60" s="41">
        <v>0</v>
      </c>
      <c r="CJ60">
        <v>205488</v>
      </c>
      <c r="CK60" s="41">
        <v>0</v>
      </c>
      <c r="CL60">
        <v>55008108</v>
      </c>
      <c r="CM60" s="41">
        <v>0</v>
      </c>
      <c r="CN60">
        <v>0</v>
      </c>
      <c r="CO60" s="41">
        <v>0</v>
      </c>
      <c r="CP60">
        <v>24897146</v>
      </c>
      <c r="CQ60">
        <v>163</v>
      </c>
      <c r="CR60" s="52">
        <v>0</v>
      </c>
      <c r="CS60" s="52">
        <v>0</v>
      </c>
      <c r="CT60">
        <v>65625</v>
      </c>
      <c r="CU60" s="52">
        <v>0</v>
      </c>
      <c r="CV60" s="52">
        <v>0</v>
      </c>
      <c r="CW60">
        <v>163</v>
      </c>
      <c r="CX60">
        <v>65625</v>
      </c>
      <c r="CY60" t="s">
        <v>869</v>
      </c>
      <c r="DA60" s="6">
        <v>370677.35361891892</v>
      </c>
      <c r="DB60" s="6">
        <v>373036.02095848508</v>
      </c>
      <c r="DC60">
        <v>0</v>
      </c>
      <c r="DD60">
        <v>0</v>
      </c>
      <c r="DE60" s="6">
        <v>1.17115180649935</v>
      </c>
      <c r="DF60" s="6">
        <v>58.292350883065801</v>
      </c>
      <c r="DG60" s="48">
        <v>0.304804236557353</v>
      </c>
      <c r="DH60" s="48">
        <v>4.91829939665758E-2</v>
      </c>
      <c r="DI60" s="48">
        <v>0.353987230523929</v>
      </c>
      <c r="DJ60" s="48">
        <v>0.86634756994199802</v>
      </c>
      <c r="DK60" s="48">
        <v>58.243167889099297</v>
      </c>
      <c r="DL60" s="48">
        <v>59.109515459041297</v>
      </c>
      <c r="DM60" s="6">
        <v>477273.47670172399</v>
      </c>
      <c r="DN60" s="6">
        <v>474904.73886023299</v>
      </c>
      <c r="DO60" s="6">
        <v>106541.71403068599</v>
      </c>
      <c r="DP60" s="6">
        <v>101782.14670839001</v>
      </c>
      <c r="DQ60" s="48">
        <v>105215.047364224</v>
      </c>
      <c r="DR60" s="48">
        <v>101206.66084080101</v>
      </c>
      <c r="DS60" s="48">
        <v>206421.70820502599</v>
      </c>
      <c r="DT60" s="48">
        <v>511.66666646200002</v>
      </c>
      <c r="DU60" s="48">
        <v>498.83905609572201</v>
      </c>
      <c r="DV60" s="48">
        <v>1010.50572255772</v>
      </c>
      <c r="DW60">
        <v>0</v>
      </c>
      <c r="DX60">
        <v>0</v>
      </c>
      <c r="DY60">
        <v>0</v>
      </c>
      <c r="DZ60">
        <v>815</v>
      </c>
      <c r="EA60">
        <v>76.646811492641902</v>
      </c>
      <c r="EB60">
        <v>891.64681149264095</v>
      </c>
      <c r="EC60">
        <v>53.237900312556803</v>
      </c>
      <c r="ED60">
        <v>28.278842474795301</v>
      </c>
      <c r="EE60">
        <v>81.516742787352101</v>
      </c>
      <c r="EF60">
        <v>53.237900312556803</v>
      </c>
      <c r="EG60">
        <v>28.278842474795301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0.28760235083033298</v>
      </c>
      <c r="EV60">
        <v>0.18879157316355299</v>
      </c>
      <c r="EW60">
        <v>8.9997017872267494E-5</v>
      </c>
      <c r="EX60">
        <v>8.9944798695285004E-5</v>
      </c>
      <c r="EY60">
        <v>0</v>
      </c>
      <c r="EZ60">
        <v>5.2140422940281503</v>
      </c>
      <c r="FA60" s="1">
        <v>8.10598155157327E-5</v>
      </c>
      <c r="FB60" s="1">
        <v>8.9603608812049903E-5</v>
      </c>
      <c r="FC60">
        <v>0</v>
      </c>
      <c r="FD60">
        <v>5.8050000502000003</v>
      </c>
      <c r="FE60">
        <v>8.9973305117396695E-5</v>
      </c>
      <c r="FF60">
        <v>8.99619651423232E-5</v>
      </c>
      <c r="FG60">
        <v>8.9849751694903696E-5</v>
      </c>
      <c r="FH60">
        <v>8.9925679056079803E-5</v>
      </c>
      <c r="FI60">
        <v>0.41675660212566301</v>
      </c>
      <c r="FJ60">
        <v>8.9935625663173301E-5</v>
      </c>
      <c r="FK60">
        <v>8.9774835011269206E-5</v>
      </c>
      <c r="FL60">
        <v>8.8222891172051705E-5</v>
      </c>
      <c r="FM60">
        <v>0</v>
      </c>
      <c r="FN60">
        <v>2.0192291749765399E-6</v>
      </c>
      <c r="FO60">
        <v>2.0192291749765399E-6</v>
      </c>
      <c r="FP60">
        <v>8.2414853874723804E-7</v>
      </c>
      <c r="FQ60">
        <v>2.0192291749765399E-6</v>
      </c>
      <c r="FR60">
        <v>2.6724976098790802E-7</v>
      </c>
      <c r="FS60" s="1">
        <v>2.6724976098790802E-7</v>
      </c>
      <c r="FT60">
        <v>1.7791129436339701E-7</v>
      </c>
      <c r="FU60">
        <v>5.0150629896867902E-2</v>
      </c>
      <c r="FV60">
        <v>0</v>
      </c>
      <c r="FW60">
        <v>-7.4872598562477897E-6</v>
      </c>
      <c r="FX60">
        <v>1.4544554936073199E-6</v>
      </c>
      <c r="FY60">
        <v>8.9417153498551094E-6</v>
      </c>
      <c r="FZ60">
        <v>-7.5991073186121999E-7</v>
      </c>
      <c r="GA60">
        <v>1.4488700541450301E-6</v>
      </c>
      <c r="GB60">
        <v>2.2087807860062599E-6</v>
      </c>
      <c r="GC60">
        <v>5.12</v>
      </c>
      <c r="GD60">
        <v>0</v>
      </c>
      <c r="GE60">
        <v>0</v>
      </c>
      <c r="GF60">
        <v>0.28760235083033298</v>
      </c>
      <c r="GG60">
        <v>0.18879157316355299</v>
      </c>
      <c r="GH60" s="1">
        <v>9.7999999999931394E-5</v>
      </c>
      <c r="GI60" s="1">
        <v>9.8000000000264502E-5</v>
      </c>
      <c r="GJ60">
        <v>4.8248759514158497</v>
      </c>
      <c r="GK60">
        <v>0.15728068195915801</v>
      </c>
      <c r="GL60" s="1">
        <v>9.7999999999931394E-5</v>
      </c>
      <c r="GM60" s="1">
        <v>9.8000000000264502E-5</v>
      </c>
      <c r="GN60">
        <v>0</v>
      </c>
      <c r="GO60">
        <v>4.6531748297237403</v>
      </c>
      <c r="GP60" s="1">
        <v>9.7999055390679505E-5</v>
      </c>
      <c r="GQ60" s="1">
        <v>9.7953888019919306E-5</v>
      </c>
      <c r="GR60">
        <v>0</v>
      </c>
      <c r="GS60">
        <v>4.6399106194480897</v>
      </c>
      <c r="GT60" s="1">
        <v>9.7996441343173299E-5</v>
      </c>
      <c r="GU60" s="1">
        <v>9.7965870659057195E-5</v>
      </c>
      <c r="GV60" s="1">
        <v>9.7774879164624906E-5</v>
      </c>
      <c r="GW60" s="1">
        <v>9.7097038416871202E-5</v>
      </c>
      <c r="GX60">
        <v>0.41676466636981002</v>
      </c>
      <c r="GY60">
        <v>9.7999869810627693E-5</v>
      </c>
      <c r="GZ60">
        <v>9.7994525048661298E-5</v>
      </c>
      <c r="HA60" s="1">
        <v>9.7826019047175805E-5</v>
      </c>
      <c r="HB60" s="1">
        <v>0</v>
      </c>
      <c r="HC60">
        <v>1.2485426395140899</v>
      </c>
      <c r="HD60">
        <v>1.2485426395140899</v>
      </c>
      <c r="HE60">
        <v>1.26759668273024E-6</v>
      </c>
      <c r="HF60">
        <v>1.2485426395140899</v>
      </c>
      <c r="HG60">
        <v>5.4056154819015405E-7</v>
      </c>
      <c r="HH60">
        <v>3.1297068181501601E-7</v>
      </c>
      <c r="HI60">
        <v>5.4056154819015405E-7</v>
      </c>
      <c r="HJ60">
        <v>7.1000752932626601E-2</v>
      </c>
      <c r="HK60">
        <v>0</v>
      </c>
      <c r="HL60">
        <v>-6.98758063092958E-4</v>
      </c>
      <c r="HM60">
        <v>7.99759279002531E-8</v>
      </c>
      <c r="HN60">
        <v>6.9883803902085796E-4</v>
      </c>
      <c r="HO60">
        <v>2.2959603539191499E-8</v>
      </c>
      <c r="HP60">
        <v>3.0657776568708901E-7</v>
      </c>
      <c r="HQ60">
        <v>2.8361816214789799E-7</v>
      </c>
      <c r="HR60">
        <v>4.3451250000000003</v>
      </c>
      <c r="HS60">
        <v>0</v>
      </c>
      <c r="HT60">
        <v>0</v>
      </c>
      <c r="HU60">
        <v>0</v>
      </c>
      <c r="HV60">
        <v>5.2140422940281503</v>
      </c>
      <c r="HW60" s="1">
        <v>9.7999055390679505E-5</v>
      </c>
      <c r="HX60" s="1">
        <v>9.7953888019919306E-5</v>
      </c>
      <c r="HY60">
        <v>0</v>
      </c>
      <c r="HZ60">
        <v>5.8050000502000003</v>
      </c>
      <c r="IA60" s="1">
        <v>9.7996441343173299E-5</v>
      </c>
      <c r="IB60" s="1">
        <v>9.7965870659057195E-5</v>
      </c>
      <c r="IC60" s="1">
        <v>9.7774879164624906E-5</v>
      </c>
      <c r="ID60" s="1">
        <v>9.7097038416871202E-5</v>
      </c>
      <c r="IE60">
        <v>0.41675660212566301</v>
      </c>
      <c r="IF60">
        <v>9.7999869810627693E-5</v>
      </c>
      <c r="IG60">
        <v>9.7994525048661298E-5</v>
      </c>
      <c r="IH60" s="1">
        <v>9.7826019047175805E-5</v>
      </c>
      <c r="II60" s="1">
        <v>0</v>
      </c>
      <c r="IJ60">
        <v>1.2485426395140899</v>
      </c>
      <c r="IK60">
        <v>1.2485426395140899</v>
      </c>
      <c r="IL60">
        <v>1.26759668273024E-6</v>
      </c>
      <c r="IM60">
        <v>1.2485426395140899</v>
      </c>
      <c r="IN60">
        <v>5.4056154819015405E-7</v>
      </c>
      <c r="IO60">
        <v>3.1297068181501601E-7</v>
      </c>
      <c r="IP60">
        <v>5.4056154819015405E-7</v>
      </c>
      <c r="IQ60">
        <v>7.1000752932626601E-2</v>
      </c>
      <c r="IR60">
        <v>0</v>
      </c>
      <c r="IS60">
        <v>18714</v>
      </c>
      <c r="IT60">
        <v>10480</v>
      </c>
      <c r="IU60">
        <v>4281</v>
      </c>
      <c r="IV60">
        <v>3892</v>
      </c>
      <c r="IW60">
        <v>389</v>
      </c>
      <c r="IX60">
        <v>2742</v>
      </c>
      <c r="IY60">
        <v>1150</v>
      </c>
      <c r="IZ60">
        <v>0</v>
      </c>
      <c r="JA60">
        <v>777</v>
      </c>
      <c r="JB60">
        <v>12898</v>
      </c>
      <c r="JC60">
        <v>6871</v>
      </c>
      <c r="JD60">
        <v>248</v>
      </c>
      <c r="JE60">
        <v>248</v>
      </c>
      <c r="JF60">
        <v>5816</v>
      </c>
      <c r="JG60">
        <v>5782</v>
      </c>
      <c r="JH60">
        <v>30</v>
      </c>
      <c r="JI60">
        <v>0</v>
      </c>
      <c r="JJ60">
        <v>4</v>
      </c>
      <c r="JK60">
        <v>2.4908162233572197E-4</v>
      </c>
      <c r="JL60">
        <v>6.2994600699584001E-5</v>
      </c>
      <c r="JM60">
        <v>2.4908162233572197E-4</v>
      </c>
      <c r="JN60">
        <v>1.9866319390615599E-4</v>
      </c>
      <c r="JO60">
        <v>6.2994600699584001E-5</v>
      </c>
      <c r="JP60">
        <v>6.0433279847060803E-5</v>
      </c>
      <c r="JQ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W60">
        <v>6.7544951251602998E-3</v>
      </c>
      <c r="JX60">
        <v>6.7539897478443396E-3</v>
      </c>
      <c r="JY60">
        <v>1.56613577076481E-3</v>
      </c>
      <c r="JZ60">
        <v>1.5638195077899799E-3</v>
      </c>
      <c r="KA60">
        <v>-7.0624532294920599E-4</v>
      </c>
      <c r="KB60">
        <v>1.5344314215075699E-6</v>
      </c>
      <c r="KC60">
        <v>7.0777975437071299E-4</v>
      </c>
      <c r="KD60">
        <v>-7.3695112832202801E-7</v>
      </c>
      <c r="KE60">
        <v>1.75544781983212E-6</v>
      </c>
      <c r="KF60">
        <v>2.4923989481541499E-6</v>
      </c>
      <c r="KG60">
        <v>5.12</v>
      </c>
      <c r="KH60">
        <v>267559.74293510203</v>
      </c>
      <c r="KI60">
        <v>638237.096554021</v>
      </c>
      <c r="KJ60">
        <v>0</v>
      </c>
      <c r="KK60">
        <v>0</v>
      </c>
      <c r="KL60">
        <v>0</v>
      </c>
      <c r="KM60" t="s">
        <v>870</v>
      </c>
      <c r="KO60" t="s">
        <v>871</v>
      </c>
      <c r="KP60" t="s">
        <v>525</v>
      </c>
      <c r="KQ60" t="s">
        <v>320</v>
      </c>
      <c r="KR60">
        <v>13</v>
      </c>
      <c r="KS60">
        <v>0</v>
      </c>
      <c r="KT60">
        <v>0</v>
      </c>
      <c r="KU60">
        <v>0</v>
      </c>
      <c r="KV60">
        <v>1</v>
      </c>
      <c r="KX60">
        <v>1</v>
      </c>
      <c r="KY60">
        <v>1</v>
      </c>
      <c r="LF60" t="s">
        <v>321</v>
      </c>
      <c r="LK60">
        <v>1</v>
      </c>
      <c r="LL60" t="s">
        <v>318</v>
      </c>
      <c r="LM60" t="s">
        <v>318</v>
      </c>
      <c r="LN60">
        <v>0</v>
      </c>
      <c r="LO60">
        <v>1</v>
      </c>
    </row>
    <row r="61" spans="1:327" x14ac:dyDescent="0.2">
      <c r="A61" t="s">
        <v>362</v>
      </c>
      <c r="B61">
        <v>9</v>
      </c>
      <c r="C61">
        <v>4</v>
      </c>
      <c r="D61" t="s">
        <v>525</v>
      </c>
      <c r="E61" t="s">
        <v>462</v>
      </c>
      <c r="F61" t="s">
        <v>529</v>
      </c>
      <c r="G61">
        <v>13</v>
      </c>
      <c r="H61">
        <v>10</v>
      </c>
      <c r="I61" s="6">
        <v>180064.62565932499</v>
      </c>
      <c r="J61">
        <v>0</v>
      </c>
      <c r="K61">
        <v>0</v>
      </c>
      <c r="L61" t="s">
        <v>320</v>
      </c>
      <c r="M61" t="s">
        <v>318</v>
      </c>
      <c r="N61" t="s">
        <v>462</v>
      </c>
      <c r="O61" t="s">
        <v>529</v>
      </c>
      <c r="P61" s="6">
        <f t="shared" si="0"/>
        <v>277498.37434067501</v>
      </c>
      <c r="Q61" s="6">
        <f t="shared" si="1"/>
        <v>457563</v>
      </c>
      <c r="R61" s="6">
        <v>180064.62565932499</v>
      </c>
      <c r="S61" t="s">
        <v>632</v>
      </c>
      <c r="T61" s="51">
        <v>44428.013544155096</v>
      </c>
      <c r="U61" s="6">
        <v>457563.56378840102</v>
      </c>
      <c r="V61">
        <v>1</v>
      </c>
      <c r="W61">
        <v>1</v>
      </c>
      <c r="X61" t="s">
        <v>530</v>
      </c>
      <c r="Y61" t="s">
        <v>530</v>
      </c>
      <c r="Z61">
        <v>670</v>
      </c>
      <c r="AA61">
        <v>8143</v>
      </c>
      <c r="AB61">
        <v>25003</v>
      </c>
      <c r="AC61">
        <v>4281</v>
      </c>
      <c r="AD61">
        <v>1.9019999999999999</v>
      </c>
      <c r="AE61">
        <v>0</v>
      </c>
      <c r="AF61">
        <v>755.19170069694496</v>
      </c>
      <c r="AG61">
        <v>0</v>
      </c>
      <c r="AH61" t="s">
        <v>872</v>
      </c>
      <c r="AI61" t="s">
        <v>636</v>
      </c>
      <c r="AJ61" t="s">
        <v>636</v>
      </c>
      <c r="AM61">
        <v>0</v>
      </c>
      <c r="AN61">
        <v>0</v>
      </c>
      <c r="AO61">
        <v>0</v>
      </c>
      <c r="AP61">
        <v>0</v>
      </c>
      <c r="AQ61">
        <v>1</v>
      </c>
      <c r="AR61">
        <v>1</v>
      </c>
      <c r="AV61">
        <v>1</v>
      </c>
      <c r="AW61">
        <v>10</v>
      </c>
      <c r="BE61" s="35">
        <v>4294</v>
      </c>
      <c r="BF61" t="b">
        <v>1</v>
      </c>
      <c r="BG61">
        <v>0</v>
      </c>
      <c r="BI61" s="6">
        <v>457563.56378840102</v>
      </c>
      <c r="BK61" s="6">
        <v>457563.56378840102</v>
      </c>
      <c r="BL61">
        <v>0</v>
      </c>
      <c r="BM61" s="6">
        <v>30.241793497065</v>
      </c>
      <c r="BN61" s="6">
        <v>650824.05849494901</v>
      </c>
      <c r="BO61" s="6">
        <v>193171.30903164999</v>
      </c>
      <c r="BP61">
        <v>49.736304742100302</v>
      </c>
      <c r="BQ61">
        <v>9.2075766587609902</v>
      </c>
      <c r="BR61">
        <v>0</v>
      </c>
      <c r="BS61">
        <v>0</v>
      </c>
      <c r="BT61">
        <v>0</v>
      </c>
      <c r="BU61">
        <v>164</v>
      </c>
      <c r="BV61">
        <v>777</v>
      </c>
      <c r="BW61" s="41">
        <v>0</v>
      </c>
      <c r="BX61">
        <v>35</v>
      </c>
      <c r="BY61" s="41">
        <v>0</v>
      </c>
      <c r="BZ61">
        <v>12872</v>
      </c>
      <c r="CA61" s="41">
        <v>0</v>
      </c>
      <c r="CB61">
        <v>0</v>
      </c>
      <c r="CC61" s="41">
        <v>0</v>
      </c>
      <c r="CD61">
        <v>5816</v>
      </c>
      <c r="CE61">
        <v>0</v>
      </c>
      <c r="CF61">
        <v>701962</v>
      </c>
      <c r="CG61">
        <v>4130</v>
      </c>
      <c r="CH61">
        <v>2623986</v>
      </c>
      <c r="CI61" s="41">
        <v>0</v>
      </c>
      <c r="CJ61">
        <v>149835</v>
      </c>
      <c r="CK61" s="41">
        <v>0</v>
      </c>
      <c r="CL61">
        <v>55102290</v>
      </c>
      <c r="CM61" s="41">
        <v>0</v>
      </c>
      <c r="CN61">
        <v>0</v>
      </c>
      <c r="CO61" s="41">
        <v>0</v>
      </c>
      <c r="CP61">
        <v>24897146</v>
      </c>
      <c r="CQ61">
        <v>164</v>
      </c>
      <c r="CR61" s="52">
        <v>0</v>
      </c>
      <c r="CS61" s="52">
        <v>0</v>
      </c>
      <c r="CT61">
        <v>4130</v>
      </c>
      <c r="CU61" s="52">
        <v>0</v>
      </c>
      <c r="CV61" s="52">
        <v>0</v>
      </c>
      <c r="CW61">
        <v>164</v>
      </c>
      <c r="CX61">
        <v>4130</v>
      </c>
      <c r="CY61" t="s">
        <v>873</v>
      </c>
      <c r="DA61" s="6">
        <v>227611.86180474269</v>
      </c>
      <c r="DB61" s="6">
        <v>229951.7019836581</v>
      </c>
      <c r="DC61">
        <v>0</v>
      </c>
      <c r="DD61">
        <v>0</v>
      </c>
      <c r="DE61" s="6">
        <v>3.2520645779570097E-2</v>
      </c>
      <c r="DF61" s="6">
        <v>30.209272851285402</v>
      </c>
      <c r="DG61" s="48">
        <v>2.0287123530082399E-2</v>
      </c>
      <c r="DH61" s="48">
        <v>8.7516015066566796E-2</v>
      </c>
      <c r="DI61" s="48">
        <v>0.107803138596649</v>
      </c>
      <c r="DJ61" s="48">
        <v>1.22335222494877E-2</v>
      </c>
      <c r="DK61" s="48">
        <v>30.1217568362188</v>
      </c>
      <c r="DL61" s="48">
        <v>30.133990358468299</v>
      </c>
      <c r="DM61" s="6">
        <v>326316.48755019199</v>
      </c>
      <c r="DN61" s="6">
        <v>324507.57094475703</v>
      </c>
      <c r="DO61" s="6">
        <v>98676.163188984894</v>
      </c>
      <c r="DP61" s="6">
        <v>94495.145842665399</v>
      </c>
      <c r="DQ61" s="48">
        <v>97345.329855855904</v>
      </c>
      <c r="DR61" s="48">
        <v>93980.344783926805</v>
      </c>
      <c r="DS61" s="48">
        <v>191325.674639782</v>
      </c>
      <c r="DT61" s="48">
        <v>510.83333312899998</v>
      </c>
      <c r="DU61" s="48">
        <v>509.97741940202002</v>
      </c>
      <c r="DV61" s="48">
        <v>1020.8107525310199</v>
      </c>
      <c r="DW61">
        <v>0</v>
      </c>
      <c r="DX61">
        <v>0</v>
      </c>
      <c r="DY61">
        <v>0</v>
      </c>
      <c r="DZ61">
        <v>820</v>
      </c>
      <c r="EA61">
        <v>4.8236393366035903</v>
      </c>
      <c r="EB61">
        <v>824.82363933660304</v>
      </c>
      <c r="EC61">
        <v>28.429552462129099</v>
      </c>
      <c r="ED61">
        <v>21.3067522799711</v>
      </c>
      <c r="EE61">
        <v>49.736304742100302</v>
      </c>
      <c r="EF61">
        <v>28.429552462129099</v>
      </c>
      <c r="EG61">
        <v>21.3067522799711</v>
      </c>
      <c r="EH61">
        <v>0</v>
      </c>
      <c r="EI61">
        <v>0</v>
      </c>
      <c r="EJ61">
        <v>0</v>
      </c>
      <c r="EK61">
        <v>4.8335650000195802E-4</v>
      </c>
      <c r="EL61">
        <v>9.20709330226099</v>
      </c>
      <c r="EM61">
        <v>4.8335650000195802E-4</v>
      </c>
      <c r="EN61">
        <v>9.20709330226099</v>
      </c>
      <c r="EO61">
        <v>9.2075766587609902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0.33216461548538401</v>
      </c>
      <c r="EV61">
        <v>0.19443956780093799</v>
      </c>
      <c r="EW61">
        <v>8.9996575143524898E-5</v>
      </c>
      <c r="EX61">
        <v>8.9984886550986606E-5</v>
      </c>
      <c r="EY61">
        <v>0</v>
      </c>
      <c r="EZ61">
        <v>5.6343849036535198</v>
      </c>
      <c r="FA61">
        <v>7.8597882551545401E-5</v>
      </c>
      <c r="FB61">
        <v>8.9555470174307303E-5</v>
      </c>
      <c r="FC61">
        <v>0</v>
      </c>
      <c r="FD61">
        <v>5.8050000545999998</v>
      </c>
      <c r="FE61">
        <v>8.9955161299618697E-5</v>
      </c>
      <c r="FF61">
        <v>8.9965585585046596E-5</v>
      </c>
      <c r="FG61">
        <v>8.9914319348238697E-5</v>
      </c>
      <c r="FH61">
        <v>8.9929499482721499E-5</v>
      </c>
      <c r="FI61">
        <v>0.41675660921596402</v>
      </c>
      <c r="FJ61">
        <v>8.9942715964852401E-5</v>
      </c>
      <c r="FK61">
        <v>0</v>
      </c>
      <c r="FL61">
        <v>8.8869764132581895E-5</v>
      </c>
      <c r="FM61">
        <v>0</v>
      </c>
      <c r="FN61" s="1">
        <v>4.7621798171526498E-8</v>
      </c>
      <c r="FO61" s="1">
        <v>4.7621798171526498E-8</v>
      </c>
      <c r="FP61" s="1">
        <v>1.16360965307649E-9</v>
      </c>
      <c r="FQ61" s="1">
        <v>4.7621798171526498E-8</v>
      </c>
      <c r="FR61" s="1">
        <v>1.54962132015157E-8</v>
      </c>
      <c r="FS61" s="1">
        <v>1.54962132015157E-8</v>
      </c>
      <c r="FT61" s="1">
        <v>5.0333988088624396E-9</v>
      </c>
      <c r="FU61">
        <v>2.42251558756367E-2</v>
      </c>
      <c r="FV61">
        <v>5.8002780023436099E-7</v>
      </c>
      <c r="FW61" s="1">
        <v>-1.16526981743345E-7</v>
      </c>
      <c r="FX61" s="1">
        <v>1.5137642654614201E-8</v>
      </c>
      <c r="FY61" s="1">
        <v>1.31664624397959E-7</v>
      </c>
      <c r="FZ61" s="1">
        <v>8.3552781601653399E-8</v>
      </c>
      <c r="GA61" s="1">
        <v>1.6349913203001001E-7</v>
      </c>
      <c r="GB61" s="1">
        <v>7.9946350428356902E-8</v>
      </c>
      <c r="GC61" s="1">
        <v>5.1199999999999903</v>
      </c>
      <c r="GD61">
        <v>0.34906585039886501</v>
      </c>
      <c r="GE61">
        <v>0</v>
      </c>
      <c r="GF61">
        <v>0.33216461548538401</v>
      </c>
      <c r="GG61">
        <v>0.19443956780093799</v>
      </c>
      <c r="GH61">
        <v>9.7999999999931394E-5</v>
      </c>
      <c r="GI61">
        <v>9.8000000000264502E-5</v>
      </c>
      <c r="GJ61">
        <v>5.8507049136754601</v>
      </c>
      <c r="GK61">
        <v>0.172268148353345</v>
      </c>
      <c r="GL61">
        <v>9.7999999999931394E-5</v>
      </c>
      <c r="GM61">
        <v>9.8000000000264502E-5</v>
      </c>
      <c r="GN61">
        <v>0</v>
      </c>
      <c r="GO61">
        <v>7.1778010899043903</v>
      </c>
      <c r="GP61">
        <v>9.7998815503930097E-5</v>
      </c>
      <c r="GQ61">
        <v>9.7951498635340196E-5</v>
      </c>
      <c r="GR61">
        <v>0</v>
      </c>
      <c r="GS61">
        <v>1.7765768431336599</v>
      </c>
      <c r="GT61">
        <v>9.7995808734096997E-5</v>
      </c>
      <c r="GU61">
        <v>9.7966653168558794E-5</v>
      </c>
      <c r="GV61">
        <v>9.7942564294850598E-5</v>
      </c>
      <c r="GW61">
        <v>9.7844235634969497E-5</v>
      </c>
      <c r="GX61">
        <v>0.41676466637056903</v>
      </c>
      <c r="GY61">
        <v>9.7999870569576099E-5</v>
      </c>
      <c r="GZ61">
        <v>9.7987802575083495E-5</v>
      </c>
      <c r="HA61">
        <v>9.7826082186003305E-5</v>
      </c>
      <c r="HB61">
        <v>0</v>
      </c>
      <c r="HC61">
        <v>0.65629246952758702</v>
      </c>
      <c r="HD61">
        <v>0.65629246952758702</v>
      </c>
      <c r="HE61">
        <v>4.7597202967874999E-7</v>
      </c>
      <c r="HF61">
        <v>0.65629246952758702</v>
      </c>
      <c r="HG61">
        <v>1.38456356291172E-6</v>
      </c>
      <c r="HH61">
        <v>6.0068527141243703E-7</v>
      </c>
      <c r="HI61" s="1">
        <v>1.38456356291172E-6</v>
      </c>
      <c r="HJ61">
        <v>7.9501024208029999E-2</v>
      </c>
      <c r="HK61">
        <v>0.25000093620958003</v>
      </c>
      <c r="HL61" s="1">
        <v>-3.6111070233403299E-4</v>
      </c>
      <c r="HM61" s="1">
        <v>1.7518992258876901E-7</v>
      </c>
      <c r="HN61" s="1">
        <v>3.6128589225662197E-4</v>
      </c>
      <c r="HO61" s="1">
        <v>-1.05547289024237E-7</v>
      </c>
      <c r="HP61" s="1">
        <v>4.7232244609732002E-7</v>
      </c>
      <c r="HQ61" s="1">
        <v>5.7786973512155697E-7</v>
      </c>
      <c r="HR61">
        <v>3.7492999998999998</v>
      </c>
      <c r="HS61">
        <v>0.34906585039886501</v>
      </c>
      <c r="HT61">
        <v>9.8499999999999893E-2</v>
      </c>
      <c r="HU61">
        <v>0</v>
      </c>
      <c r="HV61">
        <v>5.6343849036535198</v>
      </c>
      <c r="HW61">
        <v>9.7998815503930097E-5</v>
      </c>
      <c r="HX61">
        <v>9.7951498635340196E-5</v>
      </c>
      <c r="HY61">
        <v>0</v>
      </c>
      <c r="HZ61">
        <v>5.8050000545999998</v>
      </c>
      <c r="IA61">
        <v>9.7995808734096997E-5</v>
      </c>
      <c r="IB61">
        <v>9.7966653168558794E-5</v>
      </c>
      <c r="IC61">
        <v>9.7942564294850598E-5</v>
      </c>
      <c r="ID61">
        <v>9.7844235634969497E-5</v>
      </c>
      <c r="IE61">
        <v>0.41675660921596402</v>
      </c>
      <c r="IF61">
        <v>9.7999870569576099E-5</v>
      </c>
      <c r="IG61">
        <v>9.7987802575083495E-5</v>
      </c>
      <c r="IH61">
        <v>9.7826082186003305E-5</v>
      </c>
      <c r="II61">
        <v>0</v>
      </c>
      <c r="IJ61">
        <v>0.65629246952758702</v>
      </c>
      <c r="IK61">
        <v>0.65629246952758702</v>
      </c>
      <c r="IL61">
        <v>4.7597202967874999E-7</v>
      </c>
      <c r="IM61">
        <v>0.65629246952758702</v>
      </c>
      <c r="IN61">
        <v>1.38456356291172E-6</v>
      </c>
      <c r="IO61">
        <v>6.0068527141243703E-7</v>
      </c>
      <c r="IP61" s="1">
        <v>1.38456356291172E-6</v>
      </c>
      <c r="IQ61">
        <v>7.9501024208029999E-2</v>
      </c>
      <c r="IR61">
        <v>0.25000093620958003</v>
      </c>
      <c r="IS61">
        <v>18723</v>
      </c>
      <c r="IT61">
        <v>10480</v>
      </c>
      <c r="IU61">
        <v>4281</v>
      </c>
      <c r="IV61">
        <v>3892</v>
      </c>
      <c r="IW61">
        <v>389</v>
      </c>
      <c r="IX61">
        <v>2742</v>
      </c>
      <c r="IY61">
        <v>1150</v>
      </c>
      <c r="IZ61">
        <v>0</v>
      </c>
      <c r="JA61">
        <v>777</v>
      </c>
      <c r="JB61">
        <v>12907</v>
      </c>
      <c r="JC61">
        <v>6871</v>
      </c>
      <c r="JD61">
        <v>248</v>
      </c>
      <c r="JE61">
        <v>248</v>
      </c>
      <c r="JF61">
        <v>5816</v>
      </c>
      <c r="JG61">
        <v>5782</v>
      </c>
      <c r="JH61">
        <v>30</v>
      </c>
      <c r="JI61">
        <v>0</v>
      </c>
      <c r="JJ61">
        <v>4</v>
      </c>
      <c r="JK61" s="1">
        <v>1.0787274821844E-4</v>
      </c>
      <c r="JL61" s="1">
        <v>9.97795454711347E-5</v>
      </c>
      <c r="JM61" s="1">
        <v>1.01461621348164E-4</v>
      </c>
      <c r="JN61" s="1">
        <v>1.0787274821844E-4</v>
      </c>
      <c r="JO61" s="1">
        <v>9.97795454711347E-5</v>
      </c>
      <c r="JP61" s="1">
        <v>9.6955038929480403E-5</v>
      </c>
      <c r="JQ61">
        <v>0</v>
      </c>
      <c r="JR61">
        <v>0</v>
      </c>
      <c r="JS61">
        <v>0</v>
      </c>
      <c r="JT61">
        <v>0</v>
      </c>
      <c r="JU61">
        <v>0</v>
      </c>
      <c r="JV61">
        <v>0</v>
      </c>
      <c r="JW61">
        <v>6.1464548040595897E-3</v>
      </c>
      <c r="JX61">
        <v>6.1459310945061697E-3</v>
      </c>
      <c r="JY61">
        <v>1.5989322387914299E-3</v>
      </c>
      <c r="JZ61">
        <v>1.59659716790515E-3</v>
      </c>
      <c r="KA61" s="1">
        <v>-3.6122722931577599E-4</v>
      </c>
      <c r="KB61" s="1">
        <v>1.90327565243384E-7</v>
      </c>
      <c r="KC61" s="1">
        <v>3.6141755688101997E-4</v>
      </c>
      <c r="KD61" s="1">
        <v>-2.1994507422583799E-8</v>
      </c>
      <c r="KE61" s="1">
        <v>6.3582157812732996E-7</v>
      </c>
      <c r="KF61" s="1">
        <v>6.57816085549914E-7</v>
      </c>
      <c r="KG61" s="1">
        <v>5.1199999999999903</v>
      </c>
      <c r="KH61">
        <v>174286.64059841301</v>
      </c>
      <c r="KI61">
        <v>401898.50240315602</v>
      </c>
      <c r="KJ61">
        <v>0.34906585039886501</v>
      </c>
      <c r="KK61">
        <v>0</v>
      </c>
      <c r="KL61">
        <v>0</v>
      </c>
      <c r="KM61" t="s">
        <v>874</v>
      </c>
      <c r="KO61" t="s">
        <v>875</v>
      </c>
      <c r="KP61" t="s">
        <v>525</v>
      </c>
      <c r="KQ61" t="s">
        <v>320</v>
      </c>
      <c r="KR61">
        <v>13</v>
      </c>
      <c r="KS61">
        <v>0</v>
      </c>
      <c r="KT61">
        <v>0</v>
      </c>
      <c r="KU61">
        <v>0</v>
      </c>
      <c r="KV61">
        <v>1</v>
      </c>
      <c r="KX61">
        <v>1</v>
      </c>
      <c r="KY61">
        <v>1</v>
      </c>
      <c r="LF61" t="s">
        <v>321</v>
      </c>
      <c r="LK61">
        <v>1</v>
      </c>
      <c r="LL61" t="s">
        <v>318</v>
      </c>
      <c r="LM61" t="s">
        <v>318</v>
      </c>
      <c r="LN61">
        <v>0</v>
      </c>
      <c r="LO61">
        <v>1</v>
      </c>
    </row>
    <row r="62" spans="1:327" x14ac:dyDescent="0.2">
      <c r="A62" t="s">
        <v>362</v>
      </c>
      <c r="B62">
        <v>17</v>
      </c>
      <c r="C62">
        <v>4</v>
      </c>
      <c r="D62" t="s">
        <v>525</v>
      </c>
      <c r="E62" t="s">
        <v>462</v>
      </c>
      <c r="F62" t="s">
        <v>529</v>
      </c>
      <c r="G62">
        <v>13</v>
      </c>
      <c r="H62">
        <v>9</v>
      </c>
      <c r="I62" s="6">
        <v>368420.61922030698</v>
      </c>
      <c r="J62">
        <v>0</v>
      </c>
      <c r="K62">
        <v>0</v>
      </c>
      <c r="L62" t="s">
        <v>320</v>
      </c>
      <c r="M62" t="s">
        <v>318</v>
      </c>
      <c r="N62" t="s">
        <v>462</v>
      </c>
      <c r="O62" t="s">
        <v>529</v>
      </c>
      <c r="P62" s="6">
        <f t="shared" si="0"/>
        <v>296004.38077969302</v>
      </c>
      <c r="Q62" s="6">
        <f t="shared" si="1"/>
        <v>664425</v>
      </c>
      <c r="R62" s="6">
        <v>368420.61922030698</v>
      </c>
      <c r="S62" t="s">
        <v>632</v>
      </c>
      <c r="T62" s="51">
        <v>44424.560052442132</v>
      </c>
      <c r="U62" s="6">
        <v>664425.41782389104</v>
      </c>
      <c r="V62">
        <v>1</v>
      </c>
      <c r="W62">
        <v>1</v>
      </c>
      <c r="X62" t="s">
        <v>530</v>
      </c>
      <c r="Y62" t="s">
        <v>530</v>
      </c>
      <c r="Z62">
        <v>533</v>
      </c>
      <c r="AA62">
        <v>8599</v>
      </c>
      <c r="AB62">
        <v>25028</v>
      </c>
      <c r="AC62">
        <v>4283</v>
      </c>
      <c r="AD62">
        <v>2.008</v>
      </c>
      <c r="AE62">
        <v>0</v>
      </c>
      <c r="AF62">
        <v>782.59990692138604</v>
      </c>
      <c r="AG62">
        <v>0</v>
      </c>
      <c r="AH62" t="s">
        <v>876</v>
      </c>
      <c r="AI62" t="s">
        <v>636</v>
      </c>
      <c r="AJ62" t="s">
        <v>636</v>
      </c>
      <c r="AM62">
        <v>0</v>
      </c>
      <c r="AN62">
        <v>0</v>
      </c>
      <c r="AO62">
        <v>0</v>
      </c>
      <c r="AP62">
        <v>0</v>
      </c>
      <c r="AQ62">
        <v>1</v>
      </c>
      <c r="AR62">
        <v>1</v>
      </c>
      <c r="AV62">
        <v>1</v>
      </c>
      <c r="AW62">
        <v>9</v>
      </c>
      <c r="BE62" s="35">
        <v>8538</v>
      </c>
      <c r="BF62" t="b">
        <v>1</v>
      </c>
      <c r="BG62">
        <v>0</v>
      </c>
      <c r="BI62" s="6">
        <v>664425.41782389104</v>
      </c>
      <c r="BK62" s="6">
        <v>664425.41782389104</v>
      </c>
      <c r="BL62">
        <v>0</v>
      </c>
      <c r="BM62" s="6">
        <v>27.643835316330101</v>
      </c>
      <c r="BN62" s="6">
        <v>859396.28672633204</v>
      </c>
      <c r="BO62" s="6">
        <v>194848.55131107001</v>
      </c>
      <c r="BP62">
        <v>64.853784763252605</v>
      </c>
      <c r="BQ62">
        <v>29.819971288648901</v>
      </c>
      <c r="BR62">
        <v>0</v>
      </c>
      <c r="BS62">
        <v>0</v>
      </c>
      <c r="BT62">
        <v>0</v>
      </c>
      <c r="BU62">
        <v>150</v>
      </c>
      <c r="BV62">
        <v>782</v>
      </c>
      <c r="BW62" s="41">
        <v>0</v>
      </c>
      <c r="BX62">
        <v>64</v>
      </c>
      <c r="BY62" s="41">
        <v>0</v>
      </c>
      <c r="BZ62">
        <v>12858</v>
      </c>
      <c r="CA62" s="41">
        <v>0</v>
      </c>
      <c r="CB62">
        <v>0</v>
      </c>
      <c r="CC62" s="41">
        <v>0</v>
      </c>
      <c r="CD62">
        <v>5816</v>
      </c>
      <c r="CE62">
        <v>0</v>
      </c>
      <c r="CF62">
        <v>642336</v>
      </c>
      <c r="CG62">
        <v>8388</v>
      </c>
      <c r="CH62">
        <v>2706579</v>
      </c>
      <c r="CI62" s="41">
        <v>0</v>
      </c>
      <c r="CJ62">
        <v>274112</v>
      </c>
      <c r="CK62" s="41">
        <v>0</v>
      </c>
      <c r="CL62">
        <v>55068072</v>
      </c>
      <c r="CM62" s="41">
        <v>0</v>
      </c>
      <c r="CN62">
        <v>0</v>
      </c>
      <c r="CO62" s="41">
        <v>0</v>
      </c>
      <c r="CP62">
        <v>24908778</v>
      </c>
      <c r="CQ62">
        <v>150</v>
      </c>
      <c r="CR62" s="52">
        <v>0</v>
      </c>
      <c r="CS62" s="52">
        <v>0</v>
      </c>
      <c r="CT62">
        <v>8388</v>
      </c>
      <c r="CU62" s="52">
        <v>0</v>
      </c>
      <c r="CV62" s="52">
        <v>0</v>
      </c>
      <c r="CW62">
        <v>150</v>
      </c>
      <c r="CX62">
        <v>8388</v>
      </c>
      <c r="CY62" t="s">
        <v>877</v>
      </c>
      <c r="DA62" s="6">
        <v>331227.25229892024</v>
      </c>
      <c r="DB62" s="6">
        <v>333198.16552497301</v>
      </c>
      <c r="DC62">
        <v>0</v>
      </c>
      <c r="DD62">
        <v>0</v>
      </c>
      <c r="DE62" s="6">
        <v>6.3874277824508302E-2</v>
      </c>
      <c r="DF62" s="6">
        <v>27.579961038505601</v>
      </c>
      <c r="DG62" s="48">
        <v>1.6861668501134901E-2</v>
      </c>
      <c r="DH62" s="48">
        <v>4.1338928459332097E-2</v>
      </c>
      <c r="DI62" s="48">
        <v>5.8200596960466998E-2</v>
      </c>
      <c r="DJ62" s="48">
        <v>4.7012609323373401E-2</v>
      </c>
      <c r="DK62" s="48">
        <v>27.538622110046301</v>
      </c>
      <c r="DL62" s="48">
        <v>27.5856347193697</v>
      </c>
      <c r="DM62" s="6">
        <v>430822.80488500599</v>
      </c>
      <c r="DN62" s="6">
        <v>428573.48184132599</v>
      </c>
      <c r="DO62" s="6">
        <v>99564.506828364698</v>
      </c>
      <c r="DP62" s="6">
        <v>95284.044482705795</v>
      </c>
      <c r="DQ62" s="48">
        <v>98287.840161908607</v>
      </c>
      <c r="DR62" s="48">
        <v>94749.271543387498</v>
      </c>
      <c r="DS62" s="48">
        <v>193037.111705296</v>
      </c>
      <c r="DT62" s="48">
        <v>526.66666645600003</v>
      </c>
      <c r="DU62" s="48">
        <v>524.98073759061401</v>
      </c>
      <c r="DV62" s="48">
        <v>1051.6474040466101</v>
      </c>
      <c r="DW62">
        <v>0</v>
      </c>
      <c r="DX62">
        <v>0</v>
      </c>
      <c r="DY62">
        <v>0</v>
      </c>
      <c r="DZ62">
        <v>750</v>
      </c>
      <c r="EA62">
        <v>9.7922017277609097</v>
      </c>
      <c r="EB62">
        <v>759.79220172776002</v>
      </c>
      <c r="EC62">
        <v>30.9818834432591</v>
      </c>
      <c r="ED62">
        <v>33.871901319993398</v>
      </c>
      <c r="EE62">
        <v>64.853784763252605</v>
      </c>
      <c r="EF62">
        <v>30.9818834432591</v>
      </c>
      <c r="EG62">
        <v>33.871901319993398</v>
      </c>
      <c r="EH62">
        <v>0</v>
      </c>
      <c r="EI62">
        <v>0</v>
      </c>
      <c r="EJ62">
        <v>0</v>
      </c>
      <c r="EK62">
        <v>0</v>
      </c>
      <c r="EL62">
        <v>29.819971288648901</v>
      </c>
      <c r="EM62">
        <v>0</v>
      </c>
      <c r="EN62">
        <v>29.819971288648901</v>
      </c>
      <c r="EO62">
        <v>29.819971288648901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0.24884516870205001</v>
      </c>
      <c r="EV62">
        <v>0.18999760679340399</v>
      </c>
      <c r="EW62">
        <v>8.9995676371357097E-5</v>
      </c>
      <c r="EX62">
        <v>0</v>
      </c>
      <c r="EY62">
        <v>0</v>
      </c>
      <c r="EZ62">
        <v>5.15311788876447</v>
      </c>
      <c r="FA62">
        <v>8.0490408817246396E-5</v>
      </c>
      <c r="FB62">
        <v>8.9410733691508399E-5</v>
      </c>
      <c r="FC62">
        <v>0</v>
      </c>
      <c r="FD62">
        <v>7.9920000723999998</v>
      </c>
      <c r="FE62">
        <v>8.9957385192684897E-5</v>
      </c>
      <c r="FF62">
        <v>8.9953019063015297E-5</v>
      </c>
      <c r="FG62">
        <v>8.9633223406160298E-5</v>
      </c>
      <c r="FH62">
        <v>8.9898128189269596E-5</v>
      </c>
      <c r="FI62">
        <v>0.41675660733671899</v>
      </c>
      <c r="FJ62">
        <v>8.9940836718760395E-5</v>
      </c>
      <c r="FK62">
        <v>8.8606046966477296E-5</v>
      </c>
      <c r="FL62">
        <v>8.9503244425692604E-5</v>
      </c>
      <c r="FM62">
        <v>0</v>
      </c>
      <c r="FN62">
        <v>4.0776709742118502E-7</v>
      </c>
      <c r="FO62">
        <v>4.0776709742118502E-7</v>
      </c>
      <c r="FP62">
        <v>8.73700922721099E-9</v>
      </c>
      <c r="FQ62">
        <v>4.0776709742118502E-7</v>
      </c>
      <c r="FR62">
        <v>1.9905678660947501E-8</v>
      </c>
      <c r="FS62">
        <v>5.6262683401086997E-9</v>
      </c>
      <c r="FT62">
        <v>1.9905678660947501E-8</v>
      </c>
      <c r="FU62">
        <v>2.4225176475789301E-2</v>
      </c>
      <c r="FV62">
        <v>0</v>
      </c>
      <c r="FW62">
        <v>-5.0970182315903797E-7</v>
      </c>
      <c r="FX62">
        <v>2.72247444735518E-8</v>
      </c>
      <c r="FY62">
        <v>5.36926567632589E-7</v>
      </c>
      <c r="FZ62">
        <v>6.6305144532481006E-8</v>
      </c>
      <c r="GA62">
        <v>1.34322583313518E-7</v>
      </c>
      <c r="GB62">
        <v>6.8017438781037097E-8</v>
      </c>
      <c r="GC62">
        <v>5.12</v>
      </c>
      <c r="GD62">
        <v>0.34906585039886501</v>
      </c>
      <c r="GE62">
        <v>0</v>
      </c>
      <c r="GF62">
        <v>0.24884516870205001</v>
      </c>
      <c r="GG62">
        <v>0.18999760679340399</v>
      </c>
      <c r="GH62">
        <v>9.7999999999931394E-5</v>
      </c>
      <c r="GI62">
        <v>9.8000000000264502E-5</v>
      </c>
      <c r="GJ62">
        <v>4.49462830623927</v>
      </c>
      <c r="GK62">
        <v>0.176995933351309</v>
      </c>
      <c r="GL62">
        <v>9.7999999999931394E-5</v>
      </c>
      <c r="GM62">
        <v>9.8000000000264502E-5</v>
      </c>
      <c r="GN62">
        <v>0</v>
      </c>
      <c r="GO62">
        <v>5.0928782476596597</v>
      </c>
      <c r="GP62">
        <v>9.7999460214548404E-5</v>
      </c>
      <c r="GQ62">
        <v>9.79271092195754E-5</v>
      </c>
      <c r="GR62">
        <v>0</v>
      </c>
      <c r="GS62">
        <v>3.26431008789279</v>
      </c>
      <c r="GT62">
        <v>9.7997551880002395E-5</v>
      </c>
      <c r="GU62">
        <v>9.7953937894239203E-5</v>
      </c>
      <c r="GV62">
        <v>9.7761097660908902E-5</v>
      </c>
      <c r="GW62">
        <v>9.5173444378371304E-5</v>
      </c>
      <c r="GX62">
        <v>0.41676466063131401</v>
      </c>
      <c r="GY62">
        <v>9.7994131314838002E-5</v>
      </c>
      <c r="GZ62">
        <v>9.79876324328499E-5</v>
      </c>
      <c r="HA62">
        <v>9.7825817796604001E-5</v>
      </c>
      <c r="HB62">
        <v>0</v>
      </c>
      <c r="HC62">
        <v>0.76836282506229103</v>
      </c>
      <c r="HD62">
        <v>0.76836282506229103</v>
      </c>
      <c r="HE62">
        <v>2.7082077700413202E-6</v>
      </c>
      <c r="HF62">
        <v>0.76836282506229103</v>
      </c>
      <c r="HG62">
        <v>3.84668676794985E-6</v>
      </c>
      <c r="HH62">
        <v>2.5100083660411999E-6</v>
      </c>
      <c r="HI62">
        <v>3.84668676794985E-6</v>
      </c>
      <c r="HJ62">
        <v>5.7000338319583399E-2</v>
      </c>
      <c r="HK62">
        <v>0.25000089623680199</v>
      </c>
      <c r="HL62">
        <v>-3.3026911289402302E-4</v>
      </c>
      <c r="HM62">
        <v>9.7176279359200298E-8</v>
      </c>
      <c r="HN62">
        <v>3.3036628917338198E-4</v>
      </c>
      <c r="HO62">
        <v>1.4582628891418199E-9</v>
      </c>
      <c r="HP62">
        <v>2.48762702299777E-7</v>
      </c>
      <c r="HQ62">
        <v>2.4730443941063501E-7</v>
      </c>
      <c r="HR62">
        <v>3.4032</v>
      </c>
      <c r="HS62">
        <v>0.34906585039886501</v>
      </c>
      <c r="HT62">
        <v>9.8499999999999893E-2</v>
      </c>
      <c r="HU62">
        <v>0</v>
      </c>
      <c r="HV62">
        <v>5.15311788876447</v>
      </c>
      <c r="HW62">
        <v>9.7999460214548404E-5</v>
      </c>
      <c r="HX62">
        <v>9.79271092195754E-5</v>
      </c>
      <c r="HY62">
        <v>0</v>
      </c>
      <c r="HZ62">
        <v>7.9920000723999998</v>
      </c>
      <c r="IA62">
        <v>9.7997551880002395E-5</v>
      </c>
      <c r="IB62">
        <v>9.7953937894239203E-5</v>
      </c>
      <c r="IC62">
        <v>9.7761097660908902E-5</v>
      </c>
      <c r="ID62">
        <v>9.5173444378371304E-5</v>
      </c>
      <c r="IE62">
        <v>0.41675660733671899</v>
      </c>
      <c r="IF62">
        <v>9.7994131314838002E-5</v>
      </c>
      <c r="IG62">
        <v>9.79876324328499E-5</v>
      </c>
      <c r="IH62">
        <v>9.7825817796604001E-5</v>
      </c>
      <c r="II62">
        <v>0</v>
      </c>
      <c r="IJ62">
        <v>0.76836282506229103</v>
      </c>
      <c r="IK62">
        <v>0.76836282506229103</v>
      </c>
      <c r="IL62">
        <v>2.7082077700413202E-6</v>
      </c>
      <c r="IM62">
        <v>0.76836282506229103</v>
      </c>
      <c r="IN62">
        <v>3.84668676794985E-6</v>
      </c>
      <c r="IO62">
        <v>2.5100083660411999E-6</v>
      </c>
      <c r="IP62">
        <v>3.84668676794985E-6</v>
      </c>
      <c r="IQ62">
        <v>5.7000338319583399E-2</v>
      </c>
      <c r="IR62">
        <v>0.25000089623680199</v>
      </c>
      <c r="IS62">
        <v>18738</v>
      </c>
      <c r="IT62">
        <v>10480</v>
      </c>
      <c r="IU62">
        <v>4283</v>
      </c>
      <c r="IV62">
        <v>3892</v>
      </c>
      <c r="IW62">
        <v>391</v>
      </c>
      <c r="IX62">
        <v>2742</v>
      </c>
      <c r="IY62">
        <v>1150</v>
      </c>
      <c r="IZ62">
        <v>0</v>
      </c>
      <c r="JA62">
        <v>782</v>
      </c>
      <c r="JB62">
        <v>12922</v>
      </c>
      <c r="JC62">
        <v>6871</v>
      </c>
      <c r="JD62">
        <v>248</v>
      </c>
      <c r="JE62">
        <v>248</v>
      </c>
      <c r="JF62">
        <v>5816</v>
      </c>
      <c r="JG62">
        <v>5782</v>
      </c>
      <c r="JH62">
        <v>30</v>
      </c>
      <c r="JI62">
        <v>0</v>
      </c>
      <c r="JJ62">
        <v>4</v>
      </c>
      <c r="JK62">
        <v>1.89846765869639E-4</v>
      </c>
      <c r="JL62">
        <v>1.0544390645694701E-4</v>
      </c>
      <c r="JM62">
        <v>1.8859668647408501E-4</v>
      </c>
      <c r="JN62">
        <v>1.89846765869639E-4</v>
      </c>
      <c r="JO62">
        <v>1.0544390645694701E-4</v>
      </c>
      <c r="JP62">
        <v>5.6991630598801601E-5</v>
      </c>
      <c r="JQ62">
        <v>0</v>
      </c>
      <c r="JR62">
        <v>0</v>
      </c>
      <c r="JS62">
        <v>0</v>
      </c>
      <c r="JT62">
        <v>0</v>
      </c>
      <c r="JU62">
        <v>0</v>
      </c>
      <c r="JV62">
        <v>0</v>
      </c>
      <c r="JW62">
        <v>6.6391598698571598E-3</v>
      </c>
      <c r="JX62">
        <v>6.6387781077440399E-3</v>
      </c>
      <c r="JY62">
        <v>1.65587292997082E-3</v>
      </c>
      <c r="JZ62">
        <v>1.6529389889125799E-3</v>
      </c>
      <c r="KA62">
        <v>-3.3077881471718201E-4</v>
      </c>
      <c r="KB62">
        <v>1.2440102383275201E-7</v>
      </c>
      <c r="KC62">
        <v>3.3090321574101502E-4</v>
      </c>
      <c r="KD62">
        <v>6.7763407421622802E-8</v>
      </c>
      <c r="KE62">
        <v>3.8308528561329502E-7</v>
      </c>
      <c r="KF62">
        <v>3.1532187819167199E-7</v>
      </c>
      <c r="KG62">
        <v>5.12</v>
      </c>
      <c r="KH62">
        <v>268148.29914868099</v>
      </c>
      <c r="KI62">
        <v>599375.55144760199</v>
      </c>
      <c r="KJ62">
        <v>0.34906585039886501</v>
      </c>
      <c r="KK62">
        <v>0</v>
      </c>
      <c r="KL62">
        <v>0</v>
      </c>
      <c r="KM62" t="s">
        <v>878</v>
      </c>
      <c r="KO62" t="s">
        <v>879</v>
      </c>
      <c r="KP62" t="s">
        <v>525</v>
      </c>
      <c r="KQ62" t="s">
        <v>320</v>
      </c>
      <c r="KR62">
        <v>13</v>
      </c>
      <c r="KS62">
        <v>0</v>
      </c>
      <c r="KT62">
        <v>0</v>
      </c>
      <c r="KU62">
        <v>0</v>
      </c>
      <c r="KV62">
        <v>1</v>
      </c>
      <c r="KX62">
        <v>1</v>
      </c>
      <c r="KY62">
        <v>1</v>
      </c>
      <c r="LF62" t="s">
        <v>321</v>
      </c>
      <c r="LK62">
        <v>1</v>
      </c>
      <c r="LL62" t="s">
        <v>318</v>
      </c>
      <c r="LM62" t="s">
        <v>318</v>
      </c>
      <c r="LN62">
        <v>0</v>
      </c>
      <c r="LO62">
        <v>1</v>
      </c>
    </row>
    <row r="63" spans="1:327" x14ac:dyDescent="0.2">
      <c r="A63" t="s">
        <v>363</v>
      </c>
      <c r="B63">
        <v>2</v>
      </c>
      <c r="C63">
        <v>4</v>
      </c>
      <c r="D63" t="s">
        <v>525</v>
      </c>
      <c r="E63" t="s">
        <v>462</v>
      </c>
      <c r="F63" t="s">
        <v>529</v>
      </c>
      <c r="G63">
        <v>14</v>
      </c>
      <c r="H63">
        <v>10</v>
      </c>
      <c r="I63" s="6">
        <v>4683834.5068141501</v>
      </c>
      <c r="J63">
        <v>0</v>
      </c>
      <c r="K63">
        <v>0</v>
      </c>
      <c r="L63" t="s">
        <v>320</v>
      </c>
      <c r="M63" t="s">
        <v>318</v>
      </c>
      <c r="N63" t="s">
        <v>462</v>
      </c>
      <c r="O63" t="s">
        <v>529</v>
      </c>
      <c r="P63" s="6">
        <f t="shared" si="0"/>
        <v>275300.49318584986</v>
      </c>
      <c r="Q63" s="6">
        <f t="shared" si="1"/>
        <v>4959135</v>
      </c>
      <c r="R63" s="6">
        <v>4683834.5068141501</v>
      </c>
      <c r="S63" t="s">
        <v>632</v>
      </c>
      <c r="T63" s="51">
        <v>44428.010030821759</v>
      </c>
      <c r="U63" s="6">
        <v>4959135.2176482799</v>
      </c>
      <c r="V63">
        <v>1</v>
      </c>
      <c r="W63">
        <v>1</v>
      </c>
      <c r="X63" t="s">
        <v>530</v>
      </c>
      <c r="Y63" t="s">
        <v>530</v>
      </c>
      <c r="Z63">
        <v>782</v>
      </c>
      <c r="AA63">
        <v>4312</v>
      </c>
      <c r="AB63">
        <v>13848</v>
      </c>
      <c r="AC63">
        <v>2508</v>
      </c>
      <c r="AD63">
        <v>1.7190000000000001</v>
      </c>
      <c r="AE63">
        <v>0</v>
      </c>
      <c r="AF63">
        <v>496.80424380302401</v>
      </c>
      <c r="AG63">
        <v>0</v>
      </c>
      <c r="AH63" t="s">
        <v>880</v>
      </c>
      <c r="AI63" t="s">
        <v>636</v>
      </c>
      <c r="AJ63" t="s">
        <v>636</v>
      </c>
      <c r="AM63">
        <v>0</v>
      </c>
      <c r="AN63">
        <v>0</v>
      </c>
      <c r="AO63">
        <v>0</v>
      </c>
      <c r="AP63">
        <v>0</v>
      </c>
      <c r="AQ63">
        <v>1</v>
      </c>
      <c r="AR63">
        <v>1</v>
      </c>
      <c r="AV63">
        <v>1</v>
      </c>
      <c r="AW63">
        <v>10</v>
      </c>
      <c r="BE63" s="35">
        <v>155</v>
      </c>
      <c r="BF63" t="b">
        <v>1</v>
      </c>
      <c r="BG63">
        <v>0</v>
      </c>
      <c r="BI63" s="6">
        <v>4959135.2176482799</v>
      </c>
      <c r="BK63" s="6">
        <v>4959135.2176482799</v>
      </c>
      <c r="BL63">
        <v>0</v>
      </c>
      <c r="BM63" s="6">
        <v>2.3985023838020099</v>
      </c>
      <c r="BN63" s="6">
        <v>5076347.83451695</v>
      </c>
      <c r="BO63" s="6">
        <v>117210.209196938</v>
      </c>
      <c r="BP63">
        <v>9.1693497680253606E-3</v>
      </c>
      <c r="BQ63">
        <v>0</v>
      </c>
      <c r="BR63">
        <v>0</v>
      </c>
      <c r="BS63">
        <v>1</v>
      </c>
      <c r="BT63">
        <v>909</v>
      </c>
      <c r="BU63">
        <v>154</v>
      </c>
      <c r="BV63">
        <v>1100</v>
      </c>
      <c r="BW63" s="41">
        <v>0</v>
      </c>
      <c r="BX63">
        <v>0</v>
      </c>
      <c r="BY63" s="41">
        <v>0</v>
      </c>
      <c r="BZ63">
        <v>13216</v>
      </c>
      <c r="CA63" s="41">
        <v>0</v>
      </c>
      <c r="CB63">
        <v>0</v>
      </c>
      <c r="CC63" s="41">
        <v>0</v>
      </c>
      <c r="CD63">
        <v>2184</v>
      </c>
      <c r="CE63">
        <v>0</v>
      </c>
      <c r="CF63">
        <v>386078</v>
      </c>
      <c r="CG63">
        <v>0</v>
      </c>
      <c r="CH63">
        <v>2371622</v>
      </c>
      <c r="CI63" s="41">
        <v>0</v>
      </c>
      <c r="CJ63">
        <v>0</v>
      </c>
      <c r="CK63" s="41">
        <v>0</v>
      </c>
      <c r="CL63">
        <v>33145315</v>
      </c>
      <c r="CM63" s="41">
        <v>0</v>
      </c>
      <c r="CN63">
        <v>0</v>
      </c>
      <c r="CO63" s="41">
        <v>0</v>
      </c>
      <c r="CP63">
        <v>5477386</v>
      </c>
      <c r="CQ63">
        <v>155</v>
      </c>
      <c r="CR63" s="52">
        <v>0</v>
      </c>
      <c r="CS63" s="52">
        <v>0</v>
      </c>
      <c r="CT63">
        <v>0</v>
      </c>
      <c r="CU63" s="52">
        <v>0</v>
      </c>
      <c r="CV63" s="52">
        <v>0</v>
      </c>
      <c r="CW63">
        <v>155</v>
      </c>
      <c r="CX63">
        <v>0</v>
      </c>
      <c r="CY63" t="s">
        <v>540</v>
      </c>
      <c r="DA63" s="6">
        <v>2449120.1475573396</v>
      </c>
      <c r="DB63" s="6">
        <v>2510015.0700909281</v>
      </c>
      <c r="DC63">
        <v>0</v>
      </c>
      <c r="DD63">
        <v>0</v>
      </c>
      <c r="DE63" s="6">
        <v>5.7004469249374003E-2</v>
      </c>
      <c r="DF63" s="6">
        <v>2.3414979145526398</v>
      </c>
      <c r="DG63" s="48">
        <v>5.0465500981374901E-2</v>
      </c>
      <c r="DH63" s="48">
        <v>0.75232303913416798</v>
      </c>
      <c r="DI63" s="48">
        <v>0.80278854011554301</v>
      </c>
      <c r="DJ63" s="48">
        <v>6.53896826799907E-3</v>
      </c>
      <c r="DK63" s="48">
        <v>1.58917487541847</v>
      </c>
      <c r="DL63" s="48">
        <v>1.59571384368647</v>
      </c>
      <c r="DM63" s="6">
        <v>2508621.42272302</v>
      </c>
      <c r="DN63" s="6">
        <v>2567726.4117939202</v>
      </c>
      <c r="DO63" s="6">
        <v>59501.218161210803</v>
      </c>
      <c r="DP63" s="6">
        <v>57708.991035728002</v>
      </c>
      <c r="DQ63" s="48">
        <v>40507.019133234702</v>
      </c>
      <c r="DR63" s="48">
        <v>41256.456646120198</v>
      </c>
      <c r="DS63" s="48">
        <v>81763.475779354994</v>
      </c>
      <c r="DT63" s="48">
        <v>16459.097027976099</v>
      </c>
      <c r="DU63" s="48">
        <v>16452.534389607699</v>
      </c>
      <c r="DV63" s="48">
        <v>32911.631417583798</v>
      </c>
      <c r="DW63">
        <v>0</v>
      </c>
      <c r="DX63">
        <v>0</v>
      </c>
      <c r="DY63">
        <v>0</v>
      </c>
      <c r="DZ63">
        <v>2535.1019999999999</v>
      </c>
      <c r="EA63">
        <v>0</v>
      </c>
      <c r="EB63">
        <v>2535.1019999999999</v>
      </c>
      <c r="EC63">
        <v>0</v>
      </c>
      <c r="ED63">
        <v>9.1693497680253606E-3</v>
      </c>
      <c r="EE63">
        <v>9.1693497680253606E-3</v>
      </c>
      <c r="EF63">
        <v>0</v>
      </c>
      <c r="EG63">
        <v>9.1693497680253606E-3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0.22261760368846401</v>
      </c>
      <c r="EV63">
        <v>8.4271512304895005E-2</v>
      </c>
      <c r="EW63">
        <v>8.9967241488020296E-5</v>
      </c>
      <c r="EX63">
        <v>0</v>
      </c>
      <c r="EY63">
        <v>0</v>
      </c>
      <c r="EZ63">
        <v>4.7327630221294799</v>
      </c>
      <c r="FA63">
        <v>0</v>
      </c>
      <c r="FB63">
        <v>8.8498257242747196E-5</v>
      </c>
      <c r="FC63">
        <v>0</v>
      </c>
      <c r="FD63">
        <v>1.77469760227927</v>
      </c>
      <c r="FE63">
        <v>8.9966658672443301E-5</v>
      </c>
      <c r="FF63">
        <v>8.9972097656154605E-5</v>
      </c>
      <c r="FG63" s="1">
        <v>8.9981155425800097E-5</v>
      </c>
      <c r="FH63" s="1">
        <v>8.9967497638244605E-5</v>
      </c>
      <c r="FI63">
        <v>2.52049394299485E-2</v>
      </c>
      <c r="FJ63">
        <v>8.9964022082264505E-5</v>
      </c>
      <c r="FK63">
        <v>8.9999732607391706E-5</v>
      </c>
      <c r="FL63">
        <v>0</v>
      </c>
      <c r="FM63">
        <v>0</v>
      </c>
      <c r="FN63">
        <v>3.3772151297739497E-8</v>
      </c>
      <c r="FO63">
        <v>6.7448659990532104E-9</v>
      </c>
      <c r="FP63">
        <v>6.7448659990532104E-9</v>
      </c>
      <c r="FQ63">
        <v>6.5946608174272098E-9</v>
      </c>
      <c r="FR63" s="1">
        <v>3.3772151297739497E-8</v>
      </c>
      <c r="FS63" s="1">
        <v>3.3772151297739497E-8</v>
      </c>
      <c r="FT63" s="1">
        <v>3.3767303175835597E-8</v>
      </c>
      <c r="FU63">
        <v>0</v>
      </c>
      <c r="FV63">
        <v>0</v>
      </c>
      <c r="FW63">
        <v>5.5062996357599999E-8</v>
      </c>
      <c r="FX63">
        <v>6.6781007590559106E-8</v>
      </c>
      <c r="FY63">
        <v>1.1718011232959E-8</v>
      </c>
      <c r="FZ63" s="1">
        <v>5.2290154969778999E-7</v>
      </c>
      <c r="GA63" s="1">
        <v>5.6436494640576695E-7</v>
      </c>
      <c r="GB63" s="1">
        <v>4.1463396707977301E-8</v>
      </c>
      <c r="GC63">
        <v>3.11</v>
      </c>
      <c r="GD63" s="1">
        <v>0.19198621771937599</v>
      </c>
      <c r="GE63">
        <v>0</v>
      </c>
      <c r="GF63">
        <v>0.22261760368846401</v>
      </c>
      <c r="GG63">
        <v>8.4271512304895005E-2</v>
      </c>
      <c r="GH63">
        <v>9.7999790232394801E-5</v>
      </c>
      <c r="GI63">
        <v>0</v>
      </c>
      <c r="GJ63">
        <v>3.0847383170518299</v>
      </c>
      <c r="GK63">
        <v>9.0928953531927606E-2</v>
      </c>
      <c r="GL63">
        <v>9.7999790232394801E-5</v>
      </c>
      <c r="GM63">
        <v>0</v>
      </c>
      <c r="GN63">
        <v>0</v>
      </c>
      <c r="GO63">
        <v>1.4223319079607</v>
      </c>
      <c r="GP63">
        <v>9.0014085758406597E-5</v>
      </c>
      <c r="GQ63">
        <v>9.7115934137331704E-5</v>
      </c>
      <c r="GR63">
        <v>0</v>
      </c>
      <c r="GS63">
        <v>1.7747952446895101</v>
      </c>
      <c r="GT63">
        <v>9.7975387496802098E-5</v>
      </c>
      <c r="GU63">
        <v>9.7973207552115501E-5</v>
      </c>
      <c r="GV63">
        <v>9.79795830176044E-5</v>
      </c>
      <c r="GW63">
        <v>9.7976174433154998E-5</v>
      </c>
      <c r="GX63" s="1">
        <v>2.52129389165302E-2</v>
      </c>
      <c r="GY63">
        <v>9.797317228942E-5</v>
      </c>
      <c r="GZ63">
        <v>9.7999732055072399E-5</v>
      </c>
      <c r="HA63">
        <v>9.7671568216828306E-5</v>
      </c>
      <c r="HB63">
        <v>0</v>
      </c>
      <c r="HC63">
        <v>9.95354037991447E-6</v>
      </c>
      <c r="HD63">
        <v>9.95354037991447E-6</v>
      </c>
      <c r="HE63">
        <v>1.75541954217095E-6</v>
      </c>
      <c r="HF63">
        <v>9.95354037991447E-6</v>
      </c>
      <c r="HG63">
        <v>2.67114658480949E-6</v>
      </c>
      <c r="HH63" s="1">
        <v>2.67114658480949E-6</v>
      </c>
      <c r="HI63">
        <v>2.5148276879827198E-6</v>
      </c>
      <c r="HJ63">
        <v>3.8389763675758999E-3</v>
      </c>
      <c r="HK63">
        <v>0</v>
      </c>
      <c r="HL63">
        <v>-1.374685871645E-5</v>
      </c>
      <c r="HM63">
        <v>2.6654354402051702E-6</v>
      </c>
      <c r="HN63">
        <v>1.6412294156655199E-5</v>
      </c>
      <c r="HO63">
        <v>-7.8350141666419797E-7</v>
      </c>
      <c r="HP63" s="1">
        <v>4.1239938242859501E-6</v>
      </c>
      <c r="HQ63">
        <v>4.9074952409501496E-6</v>
      </c>
      <c r="HR63">
        <v>1.5</v>
      </c>
      <c r="HS63">
        <v>0</v>
      </c>
      <c r="HT63">
        <v>0</v>
      </c>
      <c r="HU63">
        <v>0</v>
      </c>
      <c r="HV63">
        <v>4.7327630221294799</v>
      </c>
      <c r="HW63">
        <v>9.0014085758406597E-5</v>
      </c>
      <c r="HX63">
        <v>9.7115934137331704E-5</v>
      </c>
      <c r="HY63">
        <v>0</v>
      </c>
      <c r="HZ63">
        <v>1.77469760227927</v>
      </c>
      <c r="IA63">
        <v>9.7975387496802098E-5</v>
      </c>
      <c r="IB63">
        <v>9.7973207552115501E-5</v>
      </c>
      <c r="IC63" s="1">
        <v>9.79795830176044E-5</v>
      </c>
      <c r="ID63" s="1">
        <v>9.7976174433154998E-5</v>
      </c>
      <c r="IE63">
        <v>2.52049394299485E-2</v>
      </c>
      <c r="IF63">
        <v>9.797317228942E-5</v>
      </c>
      <c r="IG63">
        <v>9.7999732055072399E-5</v>
      </c>
      <c r="IH63">
        <v>9.7671568216828306E-5</v>
      </c>
      <c r="II63">
        <v>0</v>
      </c>
      <c r="IJ63">
        <v>9.95354037991447E-6</v>
      </c>
      <c r="IK63">
        <v>9.95354037991447E-6</v>
      </c>
      <c r="IL63">
        <v>1.75541954217095E-6</v>
      </c>
      <c r="IM63">
        <v>9.95354037991447E-6</v>
      </c>
      <c r="IN63">
        <v>2.67114658480949E-6</v>
      </c>
      <c r="IO63" s="1">
        <v>2.67114658480949E-6</v>
      </c>
      <c r="IP63">
        <v>2.5148276879827198E-6</v>
      </c>
      <c r="IQ63">
        <v>3.8389763675758999E-3</v>
      </c>
      <c r="IR63">
        <v>0</v>
      </c>
      <c r="IS63">
        <v>15400</v>
      </c>
      <c r="IT63">
        <v>12209</v>
      </c>
      <c r="IU63">
        <v>2508</v>
      </c>
      <c r="IV63">
        <v>499</v>
      </c>
      <c r="IW63">
        <v>2009</v>
      </c>
      <c r="IX63">
        <v>413</v>
      </c>
      <c r="IY63">
        <v>86</v>
      </c>
      <c r="IZ63">
        <v>0</v>
      </c>
      <c r="JA63">
        <v>2009</v>
      </c>
      <c r="JB63">
        <v>13216</v>
      </c>
      <c r="JC63">
        <v>6986</v>
      </c>
      <c r="JD63">
        <v>724</v>
      </c>
      <c r="JE63">
        <v>724</v>
      </c>
      <c r="JF63">
        <v>2184</v>
      </c>
      <c r="JG63">
        <v>2179</v>
      </c>
      <c r="JH63">
        <v>5</v>
      </c>
      <c r="JI63">
        <v>5</v>
      </c>
      <c r="JJ63">
        <v>0</v>
      </c>
      <c r="JK63">
        <v>2.2012484842548401E-4</v>
      </c>
      <c r="JL63" s="1">
        <v>6.2934994998542398E-5</v>
      </c>
      <c r="JM63">
        <v>2.1054457813107701E-4</v>
      </c>
      <c r="JN63">
        <v>2.2012484842548401E-4</v>
      </c>
      <c r="JO63" s="1">
        <v>5.64559265665565E-5</v>
      </c>
      <c r="JP63" s="1">
        <v>6.2934994998542398E-5</v>
      </c>
      <c r="JQ63">
        <v>0</v>
      </c>
      <c r="JR63">
        <v>0</v>
      </c>
      <c r="JS63">
        <v>0</v>
      </c>
      <c r="JT63">
        <v>0</v>
      </c>
      <c r="JU63">
        <v>0</v>
      </c>
      <c r="JV63">
        <v>0</v>
      </c>
      <c r="JW63">
        <v>0.101236999396163</v>
      </c>
      <c r="JX63">
        <v>0.10151365458122</v>
      </c>
      <c r="JY63">
        <v>3.1761095266760297E-2</v>
      </c>
      <c r="JZ63">
        <v>3.20618923197196E-2</v>
      </c>
      <c r="KA63">
        <v>-1.36917957200924E-5</v>
      </c>
      <c r="KB63">
        <v>2.7322164477957302E-6</v>
      </c>
      <c r="KC63">
        <v>1.6424012167888198E-5</v>
      </c>
      <c r="KD63">
        <v>-2.6059986696640798E-7</v>
      </c>
      <c r="KE63" s="1">
        <v>4.6883587706917202E-6</v>
      </c>
      <c r="KF63">
        <v>4.9489586376581304E-6</v>
      </c>
      <c r="KG63">
        <v>3.11</v>
      </c>
      <c r="KH63">
        <v>2508176.11287189</v>
      </c>
      <c r="KI63">
        <v>4957296.2604292398</v>
      </c>
      <c r="KJ63" s="1">
        <v>0.19198621771937599</v>
      </c>
      <c r="KK63">
        <v>0</v>
      </c>
      <c r="KL63">
        <v>0</v>
      </c>
      <c r="KM63" t="s">
        <v>881</v>
      </c>
      <c r="KO63" t="s">
        <v>882</v>
      </c>
      <c r="KP63" t="s">
        <v>525</v>
      </c>
      <c r="KQ63" t="s">
        <v>320</v>
      </c>
      <c r="KR63">
        <v>14</v>
      </c>
      <c r="KS63">
        <v>0</v>
      </c>
      <c r="KT63">
        <v>0</v>
      </c>
      <c r="KU63">
        <v>0</v>
      </c>
      <c r="KV63">
        <v>1</v>
      </c>
      <c r="KX63">
        <v>1</v>
      </c>
      <c r="KY63">
        <v>1</v>
      </c>
      <c r="LF63" t="s">
        <v>321</v>
      </c>
      <c r="LK63">
        <v>1</v>
      </c>
      <c r="LL63" t="s">
        <v>318</v>
      </c>
      <c r="LM63" t="s">
        <v>318</v>
      </c>
      <c r="LN63">
        <v>0</v>
      </c>
      <c r="LO63">
        <v>1</v>
      </c>
    </row>
    <row r="64" spans="1:327" x14ac:dyDescent="0.2">
      <c r="A64" t="s">
        <v>363</v>
      </c>
      <c r="B64">
        <v>42</v>
      </c>
      <c r="C64">
        <v>4</v>
      </c>
      <c r="D64" t="s">
        <v>525</v>
      </c>
      <c r="E64" t="s">
        <v>462</v>
      </c>
      <c r="F64" t="s">
        <v>529</v>
      </c>
      <c r="G64">
        <v>14</v>
      </c>
      <c r="H64">
        <v>9</v>
      </c>
      <c r="I64" s="6">
        <v>4542323.8247337202</v>
      </c>
      <c r="J64">
        <v>0</v>
      </c>
      <c r="K64">
        <v>0</v>
      </c>
      <c r="L64" t="s">
        <v>320</v>
      </c>
      <c r="M64" t="s">
        <v>318</v>
      </c>
      <c r="N64" t="s">
        <v>462</v>
      </c>
      <c r="O64" t="s">
        <v>529</v>
      </c>
      <c r="P64" s="6">
        <f t="shared" si="0"/>
        <v>260198.17526627984</v>
      </c>
      <c r="Q64" s="6">
        <f t="shared" si="1"/>
        <v>4802522</v>
      </c>
      <c r="R64" s="6">
        <v>4542323.8247337202</v>
      </c>
      <c r="S64" t="s">
        <v>632</v>
      </c>
      <c r="T64" s="51">
        <v>44424.558128634257</v>
      </c>
      <c r="U64" s="6">
        <v>4802522.0595060596</v>
      </c>
      <c r="V64">
        <v>1</v>
      </c>
      <c r="W64">
        <v>1</v>
      </c>
      <c r="X64" t="s">
        <v>530</v>
      </c>
      <c r="Y64" t="s">
        <v>530</v>
      </c>
      <c r="Z64">
        <v>1631</v>
      </c>
      <c r="AA64">
        <v>3332</v>
      </c>
      <c r="AB64">
        <v>9961</v>
      </c>
      <c r="AC64">
        <v>1804</v>
      </c>
      <c r="AD64">
        <v>1.847</v>
      </c>
      <c r="AE64">
        <v>0</v>
      </c>
      <c r="AF64">
        <v>332.16388821601799</v>
      </c>
      <c r="AG64">
        <v>0</v>
      </c>
      <c r="AH64" t="s">
        <v>883</v>
      </c>
      <c r="AI64" t="s">
        <v>636</v>
      </c>
      <c r="AJ64" t="s">
        <v>636</v>
      </c>
      <c r="AM64">
        <v>0</v>
      </c>
      <c r="AN64">
        <v>0</v>
      </c>
      <c r="AO64">
        <v>0</v>
      </c>
      <c r="AP64">
        <v>0</v>
      </c>
      <c r="AQ64">
        <v>1</v>
      </c>
      <c r="AR64">
        <v>1</v>
      </c>
      <c r="AV64">
        <v>1</v>
      </c>
      <c r="AW64">
        <v>9</v>
      </c>
      <c r="BE64" s="35">
        <v>85</v>
      </c>
      <c r="BF64" t="b">
        <v>1</v>
      </c>
      <c r="BG64">
        <v>0</v>
      </c>
      <c r="BI64" s="6">
        <v>4802522.0595060596</v>
      </c>
      <c r="BK64" s="6">
        <v>4802522.0595060596</v>
      </c>
      <c r="BL64">
        <v>0</v>
      </c>
      <c r="BM64" s="6">
        <v>0.19924426952733401</v>
      </c>
      <c r="BN64" s="6">
        <v>4888501.68590008</v>
      </c>
      <c r="BO64" s="6">
        <v>85577.079306380605</v>
      </c>
      <c r="BP64" s="1">
        <v>402.34784336608902</v>
      </c>
      <c r="BQ64">
        <v>0</v>
      </c>
      <c r="BR64">
        <v>0</v>
      </c>
      <c r="BS64">
        <v>1</v>
      </c>
      <c r="BT64">
        <v>958</v>
      </c>
      <c r="BU64">
        <v>84</v>
      </c>
      <c r="BV64">
        <v>1051</v>
      </c>
      <c r="BW64" s="41">
        <v>0</v>
      </c>
      <c r="BX64">
        <v>0</v>
      </c>
      <c r="BY64" s="41">
        <v>0</v>
      </c>
      <c r="BZ64">
        <v>13216</v>
      </c>
      <c r="CA64" s="41">
        <v>0</v>
      </c>
      <c r="CB64">
        <v>0</v>
      </c>
      <c r="CC64" s="41">
        <v>0</v>
      </c>
      <c r="CD64">
        <v>2184</v>
      </c>
      <c r="CE64">
        <v>0</v>
      </c>
      <c r="CF64">
        <v>151536</v>
      </c>
      <c r="CG64">
        <v>0</v>
      </c>
      <c r="CH64">
        <v>1744468</v>
      </c>
      <c r="CI64" s="41">
        <v>0</v>
      </c>
      <c r="CJ64">
        <v>0</v>
      </c>
      <c r="CK64" s="41">
        <v>0</v>
      </c>
      <c r="CL64">
        <v>23839990</v>
      </c>
      <c r="CM64" s="41">
        <v>0</v>
      </c>
      <c r="CN64">
        <v>0</v>
      </c>
      <c r="CO64" s="41">
        <v>0</v>
      </c>
      <c r="CP64">
        <v>3939806</v>
      </c>
      <c r="CQ64">
        <v>85</v>
      </c>
      <c r="CR64" s="52">
        <v>0</v>
      </c>
      <c r="CS64" s="52">
        <v>0</v>
      </c>
      <c r="CT64">
        <v>0</v>
      </c>
      <c r="CU64" s="52">
        <v>0</v>
      </c>
      <c r="CV64" s="52">
        <v>0</v>
      </c>
      <c r="CW64">
        <v>85</v>
      </c>
      <c r="CX64">
        <v>0</v>
      </c>
      <c r="CY64" t="s">
        <v>536</v>
      </c>
      <c r="DA64" s="6">
        <v>2374137.4613279663</v>
      </c>
      <c r="DB64" s="6">
        <v>2428384.5981780873</v>
      </c>
      <c r="DC64">
        <v>0</v>
      </c>
      <c r="DD64">
        <v>0</v>
      </c>
      <c r="DE64" s="6">
        <v>6.2874147649476103E-2</v>
      </c>
      <c r="DF64" s="6">
        <v>0.13637012187785799</v>
      </c>
      <c r="DG64" s="48">
        <v>5.4686932734320799E-2</v>
      </c>
      <c r="DH64" s="48">
        <v>7.1094944517253802E-2</v>
      </c>
      <c r="DI64" s="48">
        <v>0.125781877251574</v>
      </c>
      <c r="DJ64" s="48">
        <v>8.1872149151553004E-3</v>
      </c>
      <c r="DK64" s="48">
        <v>6.52751773606043E-2</v>
      </c>
      <c r="DL64" s="48">
        <v>7.3462392275759597E-2</v>
      </c>
      <c r="DM64" s="6">
        <v>2417386.4620406399</v>
      </c>
      <c r="DN64" s="6">
        <v>2471115.2238594298</v>
      </c>
      <c r="DO64" s="6">
        <v>43181.879607995797</v>
      </c>
      <c r="DP64" s="6">
        <v>42395.1996983848</v>
      </c>
      <c r="DQ64" s="48">
        <v>25398.296563475102</v>
      </c>
      <c r="DR64" s="48">
        <v>25437.960653864</v>
      </c>
      <c r="DS64" s="48">
        <v>50836.257217339102</v>
      </c>
      <c r="DT64" s="48">
        <v>16957.239044520698</v>
      </c>
      <c r="DU64" s="48">
        <v>16957.239044520698</v>
      </c>
      <c r="DV64" s="48">
        <v>33914.478089041397</v>
      </c>
      <c r="DW64">
        <v>0</v>
      </c>
      <c r="DX64">
        <v>0</v>
      </c>
      <c r="DY64">
        <v>0</v>
      </c>
      <c r="DZ64">
        <v>826.34399999999903</v>
      </c>
      <c r="EA64">
        <v>0</v>
      </c>
      <c r="EB64">
        <v>826.34399999999903</v>
      </c>
      <c r="EC64" s="1">
        <v>67.058230530231597</v>
      </c>
      <c r="ED64">
        <v>335.28961283585801</v>
      </c>
      <c r="EE64" s="1">
        <v>402.34784336608902</v>
      </c>
      <c r="EF64" s="1">
        <v>67.058230530231597</v>
      </c>
      <c r="EG64">
        <v>335.28961283585801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0.50318776507781704</v>
      </c>
      <c r="EV64">
        <v>0.11293072998012101</v>
      </c>
      <c r="EW64">
        <v>8.9998299398930101E-5</v>
      </c>
      <c r="EX64">
        <v>0</v>
      </c>
      <c r="EY64">
        <v>0</v>
      </c>
      <c r="EZ64">
        <v>4.3634527231190097</v>
      </c>
      <c r="FA64">
        <v>6.7286728598042704E-5</v>
      </c>
      <c r="FB64">
        <v>8.9901299007894703E-5</v>
      </c>
      <c r="FC64">
        <v>0</v>
      </c>
      <c r="FD64">
        <v>1.1467896652606999</v>
      </c>
      <c r="FE64">
        <v>8.9994938638481494E-5</v>
      </c>
      <c r="FF64">
        <v>0</v>
      </c>
      <c r="FG64">
        <v>0</v>
      </c>
      <c r="FH64">
        <v>8.9995055879585703E-5</v>
      </c>
      <c r="FI64">
        <v>2.4038734229392199E-2</v>
      </c>
      <c r="FJ64">
        <v>8.9994872385881707E-5</v>
      </c>
      <c r="FK64">
        <v>8.9999710182149501E-5</v>
      </c>
      <c r="FL64">
        <v>0</v>
      </c>
      <c r="FM64">
        <v>0</v>
      </c>
      <c r="FN64" s="1">
        <v>3.1808502443109097E-8</v>
      </c>
      <c r="FO64" s="1">
        <v>8.0298778520546105E-9</v>
      </c>
      <c r="FP64" s="1">
        <v>6.3942522388060702E-9</v>
      </c>
      <c r="FQ64" s="1">
        <v>8.0298778520546105E-9</v>
      </c>
      <c r="FR64" s="1">
        <v>3.1808502443109097E-8</v>
      </c>
      <c r="FS64" s="1">
        <v>3.1797991795201497E-8</v>
      </c>
      <c r="FT64" s="1">
        <v>3.1808502443109097E-8</v>
      </c>
      <c r="FU64" s="1">
        <v>0.161001038733632</v>
      </c>
      <c r="FV64">
        <v>0</v>
      </c>
      <c r="FW64">
        <v>3.72361054337539E-8</v>
      </c>
      <c r="FX64" s="1">
        <v>6.77609993864766E-8</v>
      </c>
      <c r="FY64">
        <v>3.05248939527227E-8</v>
      </c>
      <c r="FZ64" s="1">
        <v>4.64071152174119E-7</v>
      </c>
      <c r="GA64" s="1">
        <v>5.6028847365201003E-7</v>
      </c>
      <c r="GB64" s="1">
        <v>9.6217321477891403E-8</v>
      </c>
      <c r="GC64">
        <v>3.11</v>
      </c>
      <c r="GD64">
        <v>0.174532925199432</v>
      </c>
      <c r="GE64">
        <v>0</v>
      </c>
      <c r="GF64">
        <v>0.50318776507781704</v>
      </c>
      <c r="GG64">
        <v>0.11293072998012101</v>
      </c>
      <c r="GH64">
        <v>9.7999999999931394E-5</v>
      </c>
      <c r="GI64">
        <v>9.7999501017964605E-5</v>
      </c>
      <c r="GJ64">
        <v>0.62886980609937604</v>
      </c>
      <c r="GK64">
        <v>0.136533554551166</v>
      </c>
      <c r="GL64">
        <v>9.7999999999931394E-5</v>
      </c>
      <c r="GM64">
        <v>9.7999501017964605E-5</v>
      </c>
      <c r="GN64">
        <v>0</v>
      </c>
      <c r="GO64">
        <v>0.87895255781588799</v>
      </c>
      <c r="GP64">
        <v>9.7999622141627801E-5</v>
      </c>
      <c r="GQ64">
        <v>9.7959088340870902E-5</v>
      </c>
      <c r="GR64">
        <v>0</v>
      </c>
      <c r="GS64">
        <v>0.181889072075719</v>
      </c>
      <c r="GT64">
        <v>9.7999727563045897E-5</v>
      </c>
      <c r="GU64">
        <v>0</v>
      </c>
      <c r="GV64">
        <v>0</v>
      </c>
      <c r="GW64">
        <v>9.79998474673578E-5</v>
      </c>
      <c r="GX64">
        <v>2.4046738656776201E-2</v>
      </c>
      <c r="GY64">
        <v>9.7999993298722402E-5</v>
      </c>
      <c r="GZ64">
        <v>9.7999709368379597E-5</v>
      </c>
      <c r="HA64">
        <v>9.7366587203495601E-5</v>
      </c>
      <c r="HB64">
        <v>0</v>
      </c>
      <c r="HC64" s="1">
        <v>4.6251162749699701E-7</v>
      </c>
      <c r="HD64" s="1">
        <v>4.6251162749699701E-7</v>
      </c>
      <c r="HE64" s="1">
        <v>3.8919507949763901E-8</v>
      </c>
      <c r="HF64" s="1">
        <v>4.6251162749699701E-7</v>
      </c>
      <c r="HG64" s="1">
        <v>1.66777486043656E-7</v>
      </c>
      <c r="HH64" s="1">
        <v>1.66777486043656E-7</v>
      </c>
      <c r="HI64" s="1">
        <v>4.9765521481503998E-8</v>
      </c>
      <c r="HJ64">
        <v>0.32200088905759799</v>
      </c>
      <c r="HK64">
        <v>0</v>
      </c>
      <c r="HL64" s="1">
        <v>-6.0252572625026202E-7</v>
      </c>
      <c r="HM64" s="1">
        <v>9.0544924153405896E-8</v>
      </c>
      <c r="HN64" s="1">
        <v>6.9307065040366798E-7</v>
      </c>
      <c r="HO64" s="1">
        <v>4.1010395032952899E-7</v>
      </c>
      <c r="HP64" s="1">
        <v>6.31792338413587E-7</v>
      </c>
      <c r="HQ64" s="1">
        <v>2.2168838808405801E-7</v>
      </c>
      <c r="HR64">
        <v>0.44999999999999901</v>
      </c>
      <c r="HS64">
        <v>0</v>
      </c>
      <c r="HT64">
        <v>0</v>
      </c>
      <c r="HU64">
        <v>0</v>
      </c>
      <c r="HV64">
        <v>4.3634527231190097</v>
      </c>
      <c r="HW64">
        <v>9.7999622141627801E-5</v>
      </c>
      <c r="HX64">
        <v>9.7959088340870902E-5</v>
      </c>
      <c r="HY64">
        <v>0</v>
      </c>
      <c r="HZ64">
        <v>1.1467896652606999</v>
      </c>
      <c r="IA64">
        <v>9.7999727563045897E-5</v>
      </c>
      <c r="IB64">
        <v>0</v>
      </c>
      <c r="IC64">
        <v>0</v>
      </c>
      <c r="ID64">
        <v>9.79998474673578E-5</v>
      </c>
      <c r="IE64">
        <v>2.4038734229392199E-2</v>
      </c>
      <c r="IF64">
        <v>9.7999993298722402E-5</v>
      </c>
      <c r="IG64">
        <v>9.7999709368379597E-5</v>
      </c>
      <c r="IH64">
        <v>9.7366587203495601E-5</v>
      </c>
      <c r="II64">
        <v>0</v>
      </c>
      <c r="IJ64" s="1">
        <v>4.6251162749699701E-7</v>
      </c>
      <c r="IK64" s="1">
        <v>4.6251162749699701E-7</v>
      </c>
      <c r="IL64" s="1">
        <v>3.8919507949763901E-8</v>
      </c>
      <c r="IM64" s="1">
        <v>4.6251162749699701E-7</v>
      </c>
      <c r="IN64" s="1">
        <v>1.66777486043656E-7</v>
      </c>
      <c r="IO64" s="1">
        <v>1.66777486043656E-7</v>
      </c>
      <c r="IP64" s="1">
        <v>4.9765521481503998E-8</v>
      </c>
      <c r="IQ64" s="1">
        <v>0.32200088905759799</v>
      </c>
      <c r="IR64">
        <v>0</v>
      </c>
      <c r="IS64">
        <v>15400</v>
      </c>
      <c r="IT64">
        <v>12209</v>
      </c>
      <c r="IU64">
        <v>1804</v>
      </c>
      <c r="IV64">
        <v>1804</v>
      </c>
      <c r="IW64">
        <v>0</v>
      </c>
      <c r="IX64">
        <v>1674</v>
      </c>
      <c r="IY64">
        <v>130</v>
      </c>
      <c r="IZ64">
        <v>0</v>
      </c>
      <c r="JA64">
        <v>2009</v>
      </c>
      <c r="JB64">
        <v>13216</v>
      </c>
      <c r="JC64">
        <v>6990</v>
      </c>
      <c r="JD64">
        <v>724</v>
      </c>
      <c r="JE64">
        <v>724</v>
      </c>
      <c r="JF64">
        <v>2184</v>
      </c>
      <c r="JG64">
        <v>2179</v>
      </c>
      <c r="JH64">
        <v>5</v>
      </c>
      <c r="JI64">
        <v>5</v>
      </c>
      <c r="JJ64">
        <v>0</v>
      </c>
      <c r="JK64" s="1">
        <v>2.16827987209455E-4</v>
      </c>
      <c r="JL64" s="1">
        <v>1.01825311942249E-4</v>
      </c>
      <c r="JM64" s="1">
        <v>2.16827987209455E-4</v>
      </c>
      <c r="JN64" s="1">
        <v>1.7524734068885499E-4</v>
      </c>
      <c r="JO64" s="1">
        <v>1.01825311942249E-4</v>
      </c>
      <c r="JP64" s="1">
        <v>1.00190698246294E-4</v>
      </c>
      <c r="JQ64">
        <v>0</v>
      </c>
      <c r="JR64">
        <v>0</v>
      </c>
      <c r="JS64">
        <v>0</v>
      </c>
      <c r="JT64">
        <v>0</v>
      </c>
      <c r="JU64">
        <v>0</v>
      </c>
      <c r="JV64">
        <v>0</v>
      </c>
      <c r="JW64">
        <v>0.10112983620808901</v>
      </c>
      <c r="JX64">
        <v>0.100835970528389</v>
      </c>
      <c r="JY64">
        <v>4.5069669040316701E-2</v>
      </c>
      <c r="JZ64">
        <v>4.5017908214120703E-2</v>
      </c>
      <c r="KA64">
        <v>-5.6528962081650805E-7</v>
      </c>
      <c r="KB64" s="1">
        <v>1.5830592353988199E-7</v>
      </c>
      <c r="KC64">
        <v>7.23595544356391E-7</v>
      </c>
      <c r="KD64" s="1">
        <v>8.7417510250364804E-7</v>
      </c>
      <c r="KE64" s="1">
        <v>1.19208081206559E-6</v>
      </c>
      <c r="KF64" s="1">
        <v>3.1790570956194899E-7</v>
      </c>
      <c r="KG64">
        <v>3.11</v>
      </c>
      <c r="KH64">
        <v>2426645.4933540202</v>
      </c>
      <c r="KI64">
        <v>4800782.954682</v>
      </c>
      <c r="KJ64">
        <v>0.174532925199432</v>
      </c>
      <c r="KK64">
        <v>0</v>
      </c>
      <c r="KL64">
        <v>0</v>
      </c>
      <c r="KM64" t="s">
        <v>884</v>
      </c>
      <c r="KO64" t="s">
        <v>885</v>
      </c>
      <c r="KP64" t="s">
        <v>525</v>
      </c>
      <c r="KQ64" t="s">
        <v>320</v>
      </c>
      <c r="KR64">
        <v>14</v>
      </c>
      <c r="KS64">
        <v>0</v>
      </c>
      <c r="KT64">
        <v>0</v>
      </c>
      <c r="KU64">
        <v>0</v>
      </c>
      <c r="KV64">
        <v>1</v>
      </c>
      <c r="KX64">
        <v>1</v>
      </c>
      <c r="KY64">
        <v>1</v>
      </c>
      <c r="LF64" t="s">
        <v>321</v>
      </c>
      <c r="LK64">
        <v>1</v>
      </c>
      <c r="LL64" t="s">
        <v>318</v>
      </c>
      <c r="LM64" t="s">
        <v>318</v>
      </c>
      <c r="LN64">
        <v>0</v>
      </c>
      <c r="LO64">
        <v>1</v>
      </c>
    </row>
    <row r="65" spans="1:327" x14ac:dyDescent="0.2">
      <c r="A65" t="s">
        <v>363</v>
      </c>
      <c r="B65">
        <v>88</v>
      </c>
      <c r="C65">
        <v>4</v>
      </c>
      <c r="D65" t="s">
        <v>525</v>
      </c>
      <c r="E65" t="s">
        <v>462</v>
      </c>
      <c r="F65" t="s">
        <v>529</v>
      </c>
      <c r="G65">
        <v>14</v>
      </c>
      <c r="H65">
        <v>12</v>
      </c>
      <c r="I65" s="6">
        <v>5094467.7477536201</v>
      </c>
      <c r="J65">
        <v>0</v>
      </c>
      <c r="K65">
        <v>0</v>
      </c>
      <c r="L65" t="s">
        <v>320</v>
      </c>
      <c r="M65" t="s">
        <v>318</v>
      </c>
      <c r="N65" t="s">
        <v>462</v>
      </c>
      <c r="O65" t="s">
        <v>529</v>
      </c>
      <c r="P65" s="6">
        <f t="shared" si="0"/>
        <v>237295.25224637985</v>
      </c>
      <c r="Q65" s="6">
        <f t="shared" si="1"/>
        <v>5331763</v>
      </c>
      <c r="R65" s="6">
        <v>5094467.7477536201</v>
      </c>
      <c r="S65" t="s">
        <v>632</v>
      </c>
      <c r="T65" s="51">
        <v>44441.343881122688</v>
      </c>
      <c r="U65" s="6">
        <v>5331763.08857051</v>
      </c>
      <c r="V65">
        <v>1</v>
      </c>
      <c r="W65">
        <v>1</v>
      </c>
      <c r="X65" t="s">
        <v>530</v>
      </c>
      <c r="Y65" t="s">
        <v>530</v>
      </c>
      <c r="Z65">
        <v>321</v>
      </c>
      <c r="AA65">
        <v>3290</v>
      </c>
      <c r="AB65">
        <v>9431</v>
      </c>
      <c r="AC65">
        <v>1708</v>
      </c>
      <c r="AD65">
        <v>1.9259999999999999</v>
      </c>
      <c r="AE65">
        <v>0</v>
      </c>
      <c r="AF65">
        <v>389.913188934326</v>
      </c>
      <c r="AG65">
        <v>0</v>
      </c>
      <c r="AH65" t="s">
        <v>886</v>
      </c>
      <c r="AI65" t="s">
        <v>636</v>
      </c>
      <c r="AJ65" t="s">
        <v>636</v>
      </c>
      <c r="AM65">
        <v>0</v>
      </c>
      <c r="AN65">
        <v>0</v>
      </c>
      <c r="AO65">
        <v>0</v>
      </c>
      <c r="AP65">
        <v>0</v>
      </c>
      <c r="AQ65">
        <v>1</v>
      </c>
      <c r="AR65">
        <v>1</v>
      </c>
      <c r="AV65">
        <v>1</v>
      </c>
      <c r="AW65">
        <v>12</v>
      </c>
      <c r="BE65" s="35">
        <v>151</v>
      </c>
      <c r="BF65" t="b">
        <v>1</v>
      </c>
      <c r="BG65">
        <v>0</v>
      </c>
      <c r="BI65" s="6">
        <v>5331763.08857051</v>
      </c>
      <c r="BK65" s="6">
        <v>5331763.08857051</v>
      </c>
      <c r="BL65">
        <v>0</v>
      </c>
      <c r="BM65" s="6">
        <v>1.1159758750087301</v>
      </c>
      <c r="BN65" s="6">
        <v>5455880.1090906402</v>
      </c>
      <c r="BO65" s="6">
        <v>124101.28654197299</v>
      </c>
      <c r="BP65">
        <v>14.609942357887199</v>
      </c>
      <c r="BQ65">
        <v>8.0599214955611904E-3</v>
      </c>
      <c r="BR65">
        <v>0</v>
      </c>
      <c r="BS65">
        <v>1</v>
      </c>
      <c r="BT65">
        <v>899</v>
      </c>
      <c r="BU65">
        <v>150</v>
      </c>
      <c r="BV65">
        <v>1110</v>
      </c>
      <c r="BW65" s="41">
        <v>0</v>
      </c>
      <c r="BX65">
        <v>0</v>
      </c>
      <c r="BY65" s="41">
        <v>0</v>
      </c>
      <c r="BZ65">
        <v>13216</v>
      </c>
      <c r="CA65" s="41">
        <v>0</v>
      </c>
      <c r="CB65">
        <v>0</v>
      </c>
      <c r="CC65" s="41">
        <v>0</v>
      </c>
      <c r="CD65">
        <v>2184</v>
      </c>
      <c r="CE65">
        <v>0</v>
      </c>
      <c r="CF65">
        <v>256200</v>
      </c>
      <c r="CG65">
        <v>0</v>
      </c>
      <c r="CH65">
        <v>1639680</v>
      </c>
      <c r="CI65" s="41">
        <v>0</v>
      </c>
      <c r="CJ65">
        <v>0</v>
      </c>
      <c r="CK65" s="41">
        <v>0</v>
      </c>
      <c r="CL65">
        <v>22571345</v>
      </c>
      <c r="CM65" s="41">
        <v>0</v>
      </c>
      <c r="CN65">
        <v>0</v>
      </c>
      <c r="CO65" s="41">
        <v>0</v>
      </c>
      <c r="CP65">
        <v>3730147</v>
      </c>
      <c r="CQ65">
        <v>151</v>
      </c>
      <c r="CR65" s="52">
        <v>0</v>
      </c>
      <c r="CS65" s="52">
        <v>0</v>
      </c>
      <c r="CT65">
        <v>0</v>
      </c>
      <c r="CU65" s="52">
        <v>0</v>
      </c>
      <c r="CV65" s="52">
        <v>0</v>
      </c>
      <c r="CW65">
        <v>151</v>
      </c>
      <c r="CX65">
        <v>0</v>
      </c>
      <c r="CY65" t="s">
        <v>887</v>
      </c>
      <c r="DA65" s="6">
        <v>2642972.1197010726</v>
      </c>
      <c r="DB65" s="6">
        <v>2688790.9688694393</v>
      </c>
      <c r="DC65">
        <v>0</v>
      </c>
      <c r="DD65">
        <v>0</v>
      </c>
      <c r="DE65" s="6">
        <v>0.83025645817356697</v>
      </c>
      <c r="DF65" s="6">
        <v>0.285719416835164</v>
      </c>
      <c r="DG65" s="48">
        <v>0.22223664951157299</v>
      </c>
      <c r="DH65" s="48">
        <v>0.10153872148703701</v>
      </c>
      <c r="DI65" s="48">
        <v>0.32377537099861098</v>
      </c>
      <c r="DJ65" s="48">
        <v>0.60801980866199301</v>
      </c>
      <c r="DK65" s="48">
        <v>0.18418069534812601</v>
      </c>
      <c r="DL65" s="48">
        <v>0.79220050401011999</v>
      </c>
      <c r="DM65" s="6">
        <v>2705130.3794268202</v>
      </c>
      <c r="DN65" s="6">
        <v>2750749.72966382</v>
      </c>
      <c r="DO65" s="6">
        <v>62157.429118648302</v>
      </c>
      <c r="DP65" s="6">
        <v>61943.857423325098</v>
      </c>
      <c r="DQ65" s="48">
        <v>42547.122631204496</v>
      </c>
      <c r="DR65" s="48">
        <v>44760.3559358813</v>
      </c>
      <c r="DS65" s="48">
        <v>87307.478567085898</v>
      </c>
      <c r="DT65" s="48">
        <v>17183.5014874437</v>
      </c>
      <c r="DU65" s="48">
        <v>17183.5014874437</v>
      </c>
      <c r="DV65" s="48">
        <v>34367.002974887502</v>
      </c>
      <c r="DW65">
        <v>0</v>
      </c>
      <c r="DX65">
        <v>0</v>
      </c>
      <c r="DY65">
        <v>0</v>
      </c>
      <c r="DZ65">
        <v>2426.8049999999998</v>
      </c>
      <c r="EA65">
        <v>0</v>
      </c>
      <c r="EB65">
        <v>2426.8049999999998</v>
      </c>
      <c r="EC65">
        <v>3.5064108303894899E-4</v>
      </c>
      <c r="ED65">
        <v>14.6095917168042</v>
      </c>
      <c r="EE65">
        <v>14.609942357887199</v>
      </c>
      <c r="EF65">
        <v>3.5064108303894899E-4</v>
      </c>
      <c r="EG65">
        <v>14.6095917168042</v>
      </c>
      <c r="EH65">
        <v>0</v>
      </c>
      <c r="EI65">
        <v>0</v>
      </c>
      <c r="EJ65">
        <v>0</v>
      </c>
      <c r="EK65">
        <v>0</v>
      </c>
      <c r="EL65">
        <v>8.0599214955611904E-3</v>
      </c>
      <c r="EM65">
        <v>0</v>
      </c>
      <c r="EN65">
        <v>8.0599214955611904E-3</v>
      </c>
      <c r="EO65">
        <v>8.0599214955611904E-3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0.87175540481853497</v>
      </c>
      <c r="EV65">
        <v>6.9272723346023496E-2</v>
      </c>
      <c r="EW65">
        <v>8.9989749251895195E-5</v>
      </c>
      <c r="EX65">
        <v>0</v>
      </c>
      <c r="EY65">
        <v>0</v>
      </c>
      <c r="EZ65">
        <v>3.6667884646219</v>
      </c>
      <c r="FA65">
        <v>7.7345726789726803E-5</v>
      </c>
      <c r="FB65">
        <v>8.9370475552295506E-5</v>
      </c>
      <c r="FC65">
        <v>0</v>
      </c>
      <c r="FD65">
        <v>1.68978991004032</v>
      </c>
      <c r="FE65">
        <v>8.9972194558751703E-5</v>
      </c>
      <c r="FF65">
        <v>8.9965128669211499E-5</v>
      </c>
      <c r="FG65">
        <v>8.9283850029930794E-5</v>
      </c>
      <c r="FH65">
        <v>8.9973771062719005E-5</v>
      </c>
      <c r="FI65">
        <v>2.52049387821561E-2</v>
      </c>
      <c r="FJ65">
        <v>8.9969742732003103E-5</v>
      </c>
      <c r="FK65">
        <v>8.9999731651271093E-5</v>
      </c>
      <c r="FL65">
        <v>8.9179639559455696E-5</v>
      </c>
      <c r="FM65">
        <v>0</v>
      </c>
      <c r="FN65">
        <v>6.6564922918815798E-7</v>
      </c>
      <c r="FO65">
        <v>6.6564922918815798E-7</v>
      </c>
      <c r="FP65">
        <v>1.3107528258615701E-7</v>
      </c>
      <c r="FQ65">
        <v>6.6564922918815798E-7</v>
      </c>
      <c r="FR65" s="1">
        <v>5.0489361136385403E-8</v>
      </c>
      <c r="FS65" s="1">
        <v>5.0411884167100798E-8</v>
      </c>
      <c r="FT65" s="1">
        <v>5.0489361136385403E-8</v>
      </c>
      <c r="FU65">
        <v>8.4187534943325204E-7</v>
      </c>
      <c r="FV65">
        <v>0</v>
      </c>
      <c r="FW65" s="1">
        <v>-6.2384615997241698E-6</v>
      </c>
      <c r="FX65">
        <v>5.3034788358325098E-7</v>
      </c>
      <c r="FY65">
        <v>6.7688094833074197E-6</v>
      </c>
      <c r="FZ65" s="1">
        <v>2.17983429294217E-9</v>
      </c>
      <c r="GA65">
        <v>1.3350433956072899E-6</v>
      </c>
      <c r="GB65">
        <v>1.3328635613143501E-6</v>
      </c>
      <c r="GC65">
        <v>2.89</v>
      </c>
      <c r="GD65">
        <v>0.19198621771937599</v>
      </c>
      <c r="GE65">
        <v>0</v>
      </c>
      <c r="GF65">
        <v>0.87175540481853497</v>
      </c>
      <c r="GG65">
        <v>6.9272723346023496E-2</v>
      </c>
      <c r="GH65">
        <v>9.7996634045527305E-5</v>
      </c>
      <c r="GI65">
        <v>9.7969019308585801E-5</v>
      </c>
      <c r="GJ65">
        <v>3.3791917275518202</v>
      </c>
      <c r="GK65">
        <v>0.12576178998144999</v>
      </c>
      <c r="GL65">
        <v>9.7996634045527305E-5</v>
      </c>
      <c r="GM65">
        <v>9.7969019308585801E-5</v>
      </c>
      <c r="GN65">
        <v>0</v>
      </c>
      <c r="GO65">
        <v>0.990676345635223</v>
      </c>
      <c r="GP65">
        <v>9.7908399945955503E-5</v>
      </c>
      <c r="GQ65">
        <v>9.7740766540494907E-5</v>
      </c>
      <c r="GR65">
        <v>0</v>
      </c>
      <c r="GS65">
        <v>1.1947952731773701</v>
      </c>
      <c r="GT65">
        <v>9.79920581565263E-5</v>
      </c>
      <c r="GU65">
        <v>9.7515123077651604E-5</v>
      </c>
      <c r="GV65">
        <v>0</v>
      </c>
      <c r="GW65">
        <v>9.7994684987025906E-5</v>
      </c>
      <c r="GX65">
        <v>2.5212933600525098E-2</v>
      </c>
      <c r="GY65">
        <v>9.7995930736532997E-5</v>
      </c>
      <c r="GZ65">
        <v>9.7999727858569905E-5</v>
      </c>
      <c r="HA65">
        <v>9.7965249838516399E-5</v>
      </c>
      <c r="HB65">
        <v>0</v>
      </c>
      <c r="HC65">
        <v>9.33285539150841E-6</v>
      </c>
      <c r="HD65">
        <v>9.33285539150841E-6</v>
      </c>
      <c r="HE65">
        <v>6.2381174859016397E-7</v>
      </c>
      <c r="HF65">
        <v>9.33285539150841E-6</v>
      </c>
      <c r="HG65">
        <v>5.0236501980549498E-7</v>
      </c>
      <c r="HH65">
        <v>5.0236501980549498E-7</v>
      </c>
      <c r="HI65">
        <v>4.8131287933017501E-7</v>
      </c>
      <c r="HJ65">
        <v>4.0491213326462702E-2</v>
      </c>
      <c r="HK65">
        <v>3.3050407961898197E-2</v>
      </c>
      <c r="HL65">
        <v>-1.77294544055487E-6</v>
      </c>
      <c r="HM65">
        <v>2.1905366236438001E-7</v>
      </c>
      <c r="HN65">
        <v>1.9919991029192502E-6</v>
      </c>
      <c r="HO65" s="1">
        <v>3.4797951480012199E-7</v>
      </c>
      <c r="HP65">
        <v>7.8346587677003298E-7</v>
      </c>
      <c r="HQ65">
        <v>4.3548636196990998E-7</v>
      </c>
      <c r="HR65">
        <v>0.26</v>
      </c>
      <c r="HS65">
        <v>0</v>
      </c>
      <c r="HT65">
        <v>0</v>
      </c>
      <c r="HU65">
        <v>0</v>
      </c>
      <c r="HV65">
        <v>3.6667884646219</v>
      </c>
      <c r="HW65">
        <v>9.7908399945955503E-5</v>
      </c>
      <c r="HX65">
        <v>9.7740766540494907E-5</v>
      </c>
      <c r="HY65">
        <v>0</v>
      </c>
      <c r="HZ65">
        <v>1.68978991004032</v>
      </c>
      <c r="IA65">
        <v>9.79920581565263E-5</v>
      </c>
      <c r="IB65">
        <v>9.7515123077651604E-5</v>
      </c>
      <c r="IC65">
        <v>8.9283850029930794E-5</v>
      </c>
      <c r="ID65">
        <v>9.7994684987025906E-5</v>
      </c>
      <c r="IE65">
        <v>2.52049387821561E-2</v>
      </c>
      <c r="IF65">
        <v>9.7995930736532997E-5</v>
      </c>
      <c r="IG65">
        <v>9.7999727858569905E-5</v>
      </c>
      <c r="IH65">
        <v>9.7965249838516399E-5</v>
      </c>
      <c r="II65">
        <v>0</v>
      </c>
      <c r="IJ65">
        <v>9.33285539150841E-6</v>
      </c>
      <c r="IK65">
        <v>9.33285539150841E-6</v>
      </c>
      <c r="IL65">
        <v>6.2381174859016397E-7</v>
      </c>
      <c r="IM65">
        <v>9.33285539150841E-6</v>
      </c>
      <c r="IN65">
        <v>5.0236501980549498E-7</v>
      </c>
      <c r="IO65">
        <v>5.0236501980549498E-7</v>
      </c>
      <c r="IP65">
        <v>4.8131287933017501E-7</v>
      </c>
      <c r="IQ65">
        <v>4.0491213326462702E-2</v>
      </c>
      <c r="IR65">
        <v>3.3050407961898197E-2</v>
      </c>
      <c r="IS65">
        <v>15400</v>
      </c>
      <c r="IT65">
        <v>12209</v>
      </c>
      <c r="IU65">
        <v>1708</v>
      </c>
      <c r="IV65">
        <v>1708</v>
      </c>
      <c r="IW65">
        <v>0</v>
      </c>
      <c r="IX65">
        <v>1583</v>
      </c>
      <c r="IY65">
        <v>125</v>
      </c>
      <c r="IZ65">
        <v>0</v>
      </c>
      <c r="JA65">
        <v>2009</v>
      </c>
      <c r="JB65">
        <v>13216</v>
      </c>
      <c r="JC65">
        <v>6989</v>
      </c>
      <c r="JD65">
        <v>724</v>
      </c>
      <c r="JE65">
        <v>724</v>
      </c>
      <c r="JF65">
        <v>2184</v>
      </c>
      <c r="JG65">
        <v>2179</v>
      </c>
      <c r="JH65">
        <v>5</v>
      </c>
      <c r="JI65">
        <v>5</v>
      </c>
      <c r="JJ65">
        <v>0</v>
      </c>
      <c r="JK65">
        <v>2.5181048201261498E-4</v>
      </c>
      <c r="JL65">
        <v>1.7189502561354401E-4</v>
      </c>
      <c r="JM65">
        <v>2.13795839393071E-4</v>
      </c>
      <c r="JN65">
        <v>2.5181048201261498E-4</v>
      </c>
      <c r="JO65">
        <v>1.15293935177618E-4</v>
      </c>
      <c r="JP65">
        <v>1.7189502561354401E-4</v>
      </c>
      <c r="JQ65">
        <v>0</v>
      </c>
      <c r="JR65">
        <v>0</v>
      </c>
      <c r="JS65">
        <v>0</v>
      </c>
      <c r="JT65">
        <v>0</v>
      </c>
      <c r="JU65">
        <v>0</v>
      </c>
      <c r="JV65">
        <v>0</v>
      </c>
      <c r="JW65">
        <v>0.103674247432716</v>
      </c>
      <c r="JX65">
        <v>0.103365343423187</v>
      </c>
      <c r="JY65">
        <v>5.9763962219630803E-2</v>
      </c>
      <c r="JZ65">
        <v>5.93996873980095E-2</v>
      </c>
      <c r="KA65">
        <v>-8.0114070402790408E-6</v>
      </c>
      <c r="KB65">
        <v>7.4940154594763205E-7</v>
      </c>
      <c r="KC65">
        <v>8.7608085862266792E-6</v>
      </c>
      <c r="KD65" s="1">
        <v>3.5015934909306401E-7</v>
      </c>
      <c r="KE65">
        <v>2.1185092723773302E-6</v>
      </c>
      <c r="KF65">
        <v>1.76834992328426E-6</v>
      </c>
      <c r="KG65">
        <v>2.89</v>
      </c>
      <c r="KH65">
        <v>2688511.05943284</v>
      </c>
      <c r="KI65">
        <v>5331483.1791339098</v>
      </c>
      <c r="KJ65">
        <v>0.19198621771937599</v>
      </c>
      <c r="KK65">
        <v>0</v>
      </c>
      <c r="KL65">
        <v>0</v>
      </c>
      <c r="KM65" t="s">
        <v>888</v>
      </c>
      <c r="KO65" t="s">
        <v>889</v>
      </c>
      <c r="KP65" t="s">
        <v>525</v>
      </c>
      <c r="KQ65" t="s">
        <v>320</v>
      </c>
      <c r="KR65">
        <v>14</v>
      </c>
      <c r="KS65">
        <v>0</v>
      </c>
      <c r="KT65">
        <v>0</v>
      </c>
      <c r="KU65">
        <v>0</v>
      </c>
      <c r="KV65">
        <v>1</v>
      </c>
      <c r="KX65">
        <v>1</v>
      </c>
      <c r="KY65">
        <v>1</v>
      </c>
      <c r="LF65" t="s">
        <v>321</v>
      </c>
      <c r="LK65">
        <v>1</v>
      </c>
      <c r="LL65" t="s">
        <v>318</v>
      </c>
      <c r="LM65" t="s">
        <v>318</v>
      </c>
      <c r="LN65">
        <v>0</v>
      </c>
      <c r="LO65">
        <v>1</v>
      </c>
    </row>
    <row r="66" spans="1:327" x14ac:dyDescent="0.2">
      <c r="A66" t="s">
        <v>363</v>
      </c>
      <c r="B66">
        <v>96</v>
      </c>
      <c r="C66">
        <v>4</v>
      </c>
      <c r="D66" t="s">
        <v>525</v>
      </c>
      <c r="E66" t="s">
        <v>462</v>
      </c>
      <c r="F66" t="s">
        <v>529</v>
      </c>
      <c r="G66">
        <v>14</v>
      </c>
      <c r="H66">
        <v>11</v>
      </c>
      <c r="I66" s="6">
        <v>5056753.74951276</v>
      </c>
      <c r="J66">
        <v>0</v>
      </c>
      <c r="K66">
        <v>0</v>
      </c>
      <c r="L66" t="s">
        <v>320</v>
      </c>
      <c r="M66" t="s">
        <v>318</v>
      </c>
      <c r="N66" t="s">
        <v>462</v>
      </c>
      <c r="O66" t="s">
        <v>529</v>
      </c>
      <c r="P66" s="6">
        <f t="shared" ref="P66:P85" si="2">IF(T66="","",Q66-R66)</f>
        <v>195967.25048724003</v>
      </c>
      <c r="Q66" s="6">
        <f t="shared" ref="Q66:Q85" si="3">IF(T66="","",IF(BK66="",R66,MAX(ROUNDDOWN(BK66,0),R66)))</f>
        <v>5252721</v>
      </c>
      <c r="R66" s="6">
        <v>5056753.74951276</v>
      </c>
      <c r="S66" t="s">
        <v>632</v>
      </c>
      <c r="T66" s="51">
        <v>44431.416687372686</v>
      </c>
      <c r="U66" s="6">
        <v>5252721.19131447</v>
      </c>
      <c r="V66">
        <v>1</v>
      </c>
      <c r="W66">
        <v>1</v>
      </c>
      <c r="X66" t="s">
        <v>530</v>
      </c>
      <c r="Y66" t="s">
        <v>530</v>
      </c>
      <c r="Z66">
        <v>455</v>
      </c>
      <c r="AA66">
        <v>3818</v>
      </c>
      <c r="AB66">
        <v>14533</v>
      </c>
      <c r="AC66">
        <v>2632</v>
      </c>
      <c r="AD66">
        <v>1.4510000000000001</v>
      </c>
      <c r="AE66">
        <v>0</v>
      </c>
      <c r="AF66">
        <v>532.77056980133</v>
      </c>
      <c r="AG66">
        <v>0</v>
      </c>
      <c r="AH66" t="s">
        <v>890</v>
      </c>
      <c r="AI66" t="s">
        <v>636</v>
      </c>
      <c r="AJ66" t="s">
        <v>636</v>
      </c>
      <c r="AM66">
        <v>0</v>
      </c>
      <c r="AN66">
        <v>0</v>
      </c>
      <c r="AO66">
        <v>0</v>
      </c>
      <c r="AP66">
        <v>0</v>
      </c>
      <c r="AQ66">
        <v>1</v>
      </c>
      <c r="AR66">
        <v>1</v>
      </c>
      <c r="AV66">
        <v>1</v>
      </c>
      <c r="AW66">
        <v>11</v>
      </c>
      <c r="BE66" s="35">
        <v>2715</v>
      </c>
      <c r="BF66" t="b">
        <v>1</v>
      </c>
      <c r="BG66">
        <v>0</v>
      </c>
      <c r="BI66" s="6">
        <v>5252721.19131447</v>
      </c>
      <c r="BK66" s="6">
        <v>5252721.19131447</v>
      </c>
      <c r="BL66">
        <v>0</v>
      </c>
      <c r="BM66" s="6">
        <v>0.28879203409095799</v>
      </c>
      <c r="BN66" s="6">
        <v>5362454.25875712</v>
      </c>
      <c r="BO66" s="6">
        <v>109732.34374038401</v>
      </c>
      <c r="BP66">
        <v>0.434910168115615</v>
      </c>
      <c r="BQ66">
        <v>5.5495816901116402E-8</v>
      </c>
      <c r="BR66">
        <v>0</v>
      </c>
      <c r="BS66">
        <v>1</v>
      </c>
      <c r="BT66">
        <v>938</v>
      </c>
      <c r="BU66">
        <v>83</v>
      </c>
      <c r="BV66">
        <v>1071</v>
      </c>
      <c r="BW66" s="41">
        <v>0</v>
      </c>
      <c r="BX66">
        <v>0</v>
      </c>
      <c r="BY66" s="41">
        <v>0</v>
      </c>
      <c r="BZ66">
        <v>13216</v>
      </c>
      <c r="CA66" s="41">
        <v>0</v>
      </c>
      <c r="CB66">
        <v>0</v>
      </c>
      <c r="CC66" s="41">
        <v>0</v>
      </c>
      <c r="CD66">
        <v>2184</v>
      </c>
      <c r="CE66">
        <v>0</v>
      </c>
      <c r="CF66">
        <v>218373</v>
      </c>
      <c r="CG66">
        <v>2631</v>
      </c>
      <c r="CH66">
        <v>2599430</v>
      </c>
      <c r="CI66" s="41">
        <v>0</v>
      </c>
      <c r="CJ66">
        <v>0</v>
      </c>
      <c r="CK66" s="41">
        <v>0</v>
      </c>
      <c r="CL66">
        <v>34783992</v>
      </c>
      <c r="CM66" s="41">
        <v>0</v>
      </c>
      <c r="CN66">
        <v>0</v>
      </c>
      <c r="CO66" s="41">
        <v>0</v>
      </c>
      <c r="CP66">
        <v>5748183</v>
      </c>
      <c r="CQ66">
        <v>84</v>
      </c>
      <c r="CR66" s="52">
        <v>0</v>
      </c>
      <c r="CS66" s="52">
        <v>0</v>
      </c>
      <c r="CT66">
        <v>2631</v>
      </c>
      <c r="CU66" s="52">
        <v>0</v>
      </c>
      <c r="CV66" s="52">
        <v>0</v>
      </c>
      <c r="CW66">
        <v>84</v>
      </c>
      <c r="CX66">
        <v>2631</v>
      </c>
      <c r="CY66" t="s">
        <v>891</v>
      </c>
      <c r="DA66" s="6">
        <v>2607155.0362756238</v>
      </c>
      <c r="DB66" s="6">
        <v>2645566.1550388434</v>
      </c>
      <c r="DC66">
        <v>0</v>
      </c>
      <c r="DD66">
        <v>0</v>
      </c>
      <c r="DE66" s="6">
        <v>0.135746498098685</v>
      </c>
      <c r="DF66" s="6">
        <v>0.153045535992273</v>
      </c>
      <c r="DG66" s="48">
        <v>7.5856081813429801E-2</v>
      </c>
      <c r="DH66" s="48">
        <v>9.4460834307062994E-2</v>
      </c>
      <c r="DI66" s="48">
        <v>0.17031691612049199</v>
      </c>
      <c r="DJ66" s="48">
        <v>5.9890416285255398E-2</v>
      </c>
      <c r="DK66" s="48">
        <v>5.8584701685210398E-2</v>
      </c>
      <c r="DL66" s="48">
        <v>0.118475117970465</v>
      </c>
      <c r="DM66" s="6">
        <v>2662448.1610985398</v>
      </c>
      <c r="DN66" s="6">
        <v>2700006.0976585699</v>
      </c>
      <c r="DO66" s="6">
        <v>55292.989076417798</v>
      </c>
      <c r="DP66" s="6">
        <v>54439.354663967002</v>
      </c>
      <c r="DQ66" s="48">
        <v>35806.4859937199</v>
      </c>
      <c r="DR66" s="48">
        <v>35791.692750651702</v>
      </c>
      <c r="DS66" s="48">
        <v>71598.178744371704</v>
      </c>
      <c r="DT66" s="48">
        <v>18682.544082697801</v>
      </c>
      <c r="DU66" s="48">
        <v>18625.285418254502</v>
      </c>
      <c r="DV66" s="48">
        <v>37307.829500952299</v>
      </c>
      <c r="DW66">
        <v>0</v>
      </c>
      <c r="DX66">
        <v>0</v>
      </c>
      <c r="DY66">
        <v>0</v>
      </c>
      <c r="DZ66">
        <v>803.95899999999995</v>
      </c>
      <c r="EA66">
        <v>22.376495060790202</v>
      </c>
      <c r="EB66">
        <v>826.33549506078998</v>
      </c>
      <c r="EC66">
        <v>0</v>
      </c>
      <c r="ED66">
        <v>0.434910168115615</v>
      </c>
      <c r="EE66">
        <v>0.434910168115615</v>
      </c>
      <c r="EF66">
        <v>0</v>
      </c>
      <c r="EG66">
        <v>0.434910168115615</v>
      </c>
      <c r="EH66">
        <v>0</v>
      </c>
      <c r="EI66">
        <v>0</v>
      </c>
      <c r="EJ66">
        <v>0</v>
      </c>
      <c r="EK66">
        <v>0</v>
      </c>
      <c r="EL66">
        <v>5.5495816901116402E-8</v>
      </c>
      <c r="EM66">
        <v>0</v>
      </c>
      <c r="EN66">
        <v>5.5495816901116402E-8</v>
      </c>
      <c r="EO66">
        <v>5.5495816901116402E-8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0.108821064967214</v>
      </c>
      <c r="EV66">
        <v>8.6777021816134406E-2</v>
      </c>
      <c r="EW66">
        <v>8.9997070045866296E-5</v>
      </c>
      <c r="EX66">
        <v>0</v>
      </c>
      <c r="EY66">
        <v>0</v>
      </c>
      <c r="EZ66">
        <v>4.3120352493503598</v>
      </c>
      <c r="FA66">
        <v>8.1394338152529605E-5</v>
      </c>
      <c r="FB66">
        <v>8.9854046212655499E-5</v>
      </c>
      <c r="FC66">
        <v>0</v>
      </c>
      <c r="FD66">
        <v>0.179349994680193</v>
      </c>
      <c r="FE66">
        <v>8.9994972584404796E-5</v>
      </c>
      <c r="FF66">
        <v>0</v>
      </c>
      <c r="FG66">
        <v>0</v>
      </c>
      <c r="FH66">
        <v>8.9995172685402607E-5</v>
      </c>
      <c r="FI66">
        <v>2.52049484838557E-2</v>
      </c>
      <c r="FJ66">
        <v>8.9994700956941206E-5</v>
      </c>
      <c r="FK66">
        <v>8.9999712502421893E-5</v>
      </c>
      <c r="FL66">
        <v>0</v>
      </c>
      <c r="FM66">
        <v>0</v>
      </c>
      <c r="FN66" s="1">
        <v>5.5929126572228001E-8</v>
      </c>
      <c r="FO66" s="1">
        <v>5.5929126572228001E-8</v>
      </c>
      <c r="FP66" s="1">
        <v>8.5798035343032097E-9</v>
      </c>
      <c r="FQ66" s="1">
        <v>5.5929126572228001E-8</v>
      </c>
      <c r="FR66" s="1">
        <v>4.2142097533837098E-8</v>
      </c>
      <c r="FS66" s="1">
        <v>4.2142097533837098E-8</v>
      </c>
      <c r="FT66" s="1">
        <v>4.2054063342788997E-8</v>
      </c>
      <c r="FU66">
        <v>0</v>
      </c>
      <c r="FV66">
        <v>0</v>
      </c>
      <c r="FW66" s="1">
        <v>-4.7646444133426798E-7</v>
      </c>
      <c r="FX66" s="1">
        <v>1.21254071561289E-7</v>
      </c>
      <c r="FY66" s="1">
        <v>5.9771851289555802E-7</v>
      </c>
      <c r="FZ66" s="1">
        <v>3.9580629854668598E-7</v>
      </c>
      <c r="GA66">
        <v>6.5322176760125302E-7</v>
      </c>
      <c r="GB66" s="1">
        <v>2.5741546905456699E-7</v>
      </c>
      <c r="GC66">
        <v>3.11</v>
      </c>
      <c r="GD66">
        <v>0.19198621771937599</v>
      </c>
      <c r="GE66">
        <v>0</v>
      </c>
      <c r="GF66">
        <v>0.108821064967214</v>
      </c>
      <c r="GG66">
        <v>8.6777021816134406E-2</v>
      </c>
      <c r="GH66">
        <v>9.7999601981424406E-5</v>
      </c>
      <c r="GI66">
        <v>9.7978874237458701E-5</v>
      </c>
      <c r="GJ66">
        <v>5.1968816576808203</v>
      </c>
      <c r="GK66">
        <v>0.17344410719940101</v>
      </c>
      <c r="GL66">
        <v>9.7999601981424406E-5</v>
      </c>
      <c r="GM66">
        <v>9.7978874237458701E-5</v>
      </c>
      <c r="GN66">
        <v>0</v>
      </c>
      <c r="GO66">
        <v>3.6088338093606498</v>
      </c>
      <c r="GP66" s="1">
        <v>9.7891471123406903E-5</v>
      </c>
      <c r="GQ66" s="1">
        <v>9.79765169018577E-5</v>
      </c>
      <c r="GR66">
        <v>0</v>
      </c>
      <c r="GS66">
        <v>1.8589994225716E-2</v>
      </c>
      <c r="GT66">
        <v>9.7999326357490994E-5</v>
      </c>
      <c r="GU66">
        <v>0</v>
      </c>
      <c r="GV66">
        <v>9.7993746459225305E-5</v>
      </c>
      <c r="GW66">
        <v>9.7999343957337596E-5</v>
      </c>
      <c r="GX66">
        <v>2.5212948627242399E-2</v>
      </c>
      <c r="GY66">
        <v>9.7999341120820401E-5</v>
      </c>
      <c r="GZ66">
        <v>9.7999718775965405E-5</v>
      </c>
      <c r="HA66">
        <v>9.79109252550181E-5</v>
      </c>
      <c r="HB66">
        <v>0</v>
      </c>
      <c r="HC66">
        <v>4.2360467178426099E-7</v>
      </c>
      <c r="HD66" s="1">
        <v>4.2360467178426099E-7</v>
      </c>
      <c r="HE66" s="1">
        <v>2.1392526552976801E-7</v>
      </c>
      <c r="HF66" s="1">
        <v>4.2360467178426099E-7</v>
      </c>
      <c r="HG66">
        <v>2.7337608354827099E-7</v>
      </c>
      <c r="HH66">
        <v>2.7337608354827099E-7</v>
      </c>
      <c r="HI66">
        <v>7.4176531583702801E-8</v>
      </c>
      <c r="HJ66">
        <v>0.30646699429535401</v>
      </c>
      <c r="HK66">
        <v>3.5069625470285301E-7</v>
      </c>
      <c r="HL66" s="1">
        <v>-3.6405459353566699E-7</v>
      </c>
      <c r="HM66" s="1">
        <v>1.69621572891292E-7</v>
      </c>
      <c r="HN66" s="1">
        <v>5.3367616642695904E-7</v>
      </c>
      <c r="HO66">
        <v>4.0940973522016398E-7</v>
      </c>
      <c r="HP66">
        <v>7.71696670173485E-7</v>
      </c>
      <c r="HQ66">
        <v>3.6228693495332102E-7</v>
      </c>
      <c r="HR66">
        <v>0.54</v>
      </c>
      <c r="HS66">
        <v>0</v>
      </c>
      <c r="HT66">
        <v>0</v>
      </c>
      <c r="HU66">
        <v>0</v>
      </c>
      <c r="HV66">
        <v>4.3120352493503598</v>
      </c>
      <c r="HW66" s="1">
        <v>9.7891471123406903E-5</v>
      </c>
      <c r="HX66" s="1">
        <v>9.79765169018577E-5</v>
      </c>
      <c r="HY66">
        <v>0</v>
      </c>
      <c r="HZ66">
        <v>0.179349994680193</v>
      </c>
      <c r="IA66">
        <v>9.7999326357490994E-5</v>
      </c>
      <c r="IB66">
        <v>0</v>
      </c>
      <c r="IC66">
        <v>9.7993746459225305E-5</v>
      </c>
      <c r="ID66">
        <v>9.7999343957337596E-5</v>
      </c>
      <c r="IE66">
        <v>2.52049484838557E-2</v>
      </c>
      <c r="IF66">
        <v>9.7999341120820401E-5</v>
      </c>
      <c r="IG66">
        <v>9.7999718775965405E-5</v>
      </c>
      <c r="IH66">
        <v>9.79109252550181E-5</v>
      </c>
      <c r="II66">
        <v>0</v>
      </c>
      <c r="IJ66">
        <v>4.2360467178426099E-7</v>
      </c>
      <c r="IK66" s="1">
        <v>4.2360467178426099E-7</v>
      </c>
      <c r="IL66" s="1">
        <v>2.1392526552976801E-7</v>
      </c>
      <c r="IM66" s="1">
        <v>4.2360467178426099E-7</v>
      </c>
      <c r="IN66">
        <v>2.7337608354827099E-7</v>
      </c>
      <c r="IO66">
        <v>2.7337608354827099E-7</v>
      </c>
      <c r="IP66">
        <v>7.4176531583702801E-8</v>
      </c>
      <c r="IQ66">
        <v>0.30646699429535401</v>
      </c>
      <c r="IR66">
        <v>3.5069625470285301E-7</v>
      </c>
      <c r="IS66">
        <v>15400</v>
      </c>
      <c r="IT66">
        <v>12209</v>
      </c>
      <c r="IU66">
        <v>2632</v>
      </c>
      <c r="IV66">
        <v>625</v>
      </c>
      <c r="IW66">
        <v>2007</v>
      </c>
      <c r="IX66">
        <v>520</v>
      </c>
      <c r="IY66">
        <v>105</v>
      </c>
      <c r="IZ66">
        <v>0</v>
      </c>
      <c r="JA66">
        <v>2009</v>
      </c>
      <c r="JB66">
        <v>13216</v>
      </c>
      <c r="JC66">
        <v>6988</v>
      </c>
      <c r="JD66">
        <v>724</v>
      </c>
      <c r="JE66">
        <v>724</v>
      </c>
      <c r="JF66">
        <v>2184</v>
      </c>
      <c r="JG66">
        <v>2179</v>
      </c>
      <c r="JH66">
        <v>5</v>
      </c>
      <c r="JI66">
        <v>5</v>
      </c>
      <c r="JJ66">
        <v>0</v>
      </c>
      <c r="JK66">
        <v>2.16448532682989E-4</v>
      </c>
      <c r="JL66" s="1">
        <v>5.6244790440116503E-5</v>
      </c>
      <c r="JM66">
        <v>2.1487223798999299E-4</v>
      </c>
      <c r="JN66">
        <v>2.16448532682989E-4</v>
      </c>
      <c r="JO66" s="1">
        <v>5.54191092021483E-5</v>
      </c>
      <c r="JP66" s="1">
        <v>5.6244790440116503E-5</v>
      </c>
      <c r="JQ66">
        <v>0</v>
      </c>
      <c r="JR66">
        <v>0</v>
      </c>
      <c r="JS66">
        <v>0</v>
      </c>
      <c r="JT66">
        <v>0</v>
      </c>
      <c r="JU66">
        <v>0</v>
      </c>
      <c r="JV66">
        <v>0</v>
      </c>
      <c r="JW66">
        <v>0.100215954664695</v>
      </c>
      <c r="JX66">
        <v>0.10025306282827599</v>
      </c>
      <c r="JY66">
        <v>3.2674330195556003E-2</v>
      </c>
      <c r="JZ66">
        <v>3.2604766736211703E-2</v>
      </c>
      <c r="KA66" s="1">
        <v>-8.4051903486993497E-7</v>
      </c>
      <c r="KB66" s="1">
        <v>2.9087564445258198E-7</v>
      </c>
      <c r="KC66" s="1">
        <v>1.1313946793225101E-6</v>
      </c>
      <c r="KD66">
        <v>8.0521603376685002E-7</v>
      </c>
      <c r="KE66">
        <v>1.42491843777473E-6</v>
      </c>
      <c r="KF66">
        <v>6.19702404007888E-7</v>
      </c>
      <c r="KG66">
        <v>3.11</v>
      </c>
      <c r="KH66">
        <v>2621397.6980941701</v>
      </c>
      <c r="KI66">
        <v>5228552.7343697902</v>
      </c>
      <c r="KJ66">
        <v>0.19198621771937599</v>
      </c>
      <c r="KK66">
        <v>0</v>
      </c>
      <c r="KL66">
        <v>0</v>
      </c>
      <c r="KM66" t="s">
        <v>892</v>
      </c>
      <c r="KO66" t="s">
        <v>893</v>
      </c>
      <c r="KP66" t="s">
        <v>525</v>
      </c>
      <c r="KQ66" t="s">
        <v>320</v>
      </c>
      <c r="KR66">
        <v>14</v>
      </c>
      <c r="KS66">
        <v>0</v>
      </c>
      <c r="KT66">
        <v>0</v>
      </c>
      <c r="KU66">
        <v>0</v>
      </c>
      <c r="KV66">
        <v>1</v>
      </c>
      <c r="KX66">
        <v>1</v>
      </c>
      <c r="KY66">
        <v>1</v>
      </c>
      <c r="LF66" t="s">
        <v>321</v>
      </c>
      <c r="LK66">
        <v>1</v>
      </c>
      <c r="LL66" t="s">
        <v>318</v>
      </c>
      <c r="LM66" t="s">
        <v>318</v>
      </c>
      <c r="LN66">
        <v>0</v>
      </c>
      <c r="LO66">
        <v>1</v>
      </c>
    </row>
    <row r="67" spans="1:327" x14ac:dyDescent="0.2">
      <c r="A67" t="s">
        <v>363</v>
      </c>
      <c r="B67">
        <v>97</v>
      </c>
      <c r="C67">
        <v>4</v>
      </c>
      <c r="D67" t="s">
        <v>525</v>
      </c>
      <c r="E67" t="s">
        <v>462</v>
      </c>
      <c r="F67" t="s">
        <v>529</v>
      </c>
      <c r="G67">
        <v>14</v>
      </c>
      <c r="H67">
        <v>13</v>
      </c>
      <c r="I67" s="6">
        <v>5149579.2449428001</v>
      </c>
      <c r="J67">
        <v>0</v>
      </c>
      <c r="K67">
        <v>0</v>
      </c>
      <c r="L67" t="s">
        <v>320</v>
      </c>
      <c r="M67" t="s">
        <v>318</v>
      </c>
      <c r="N67" t="s">
        <v>462</v>
      </c>
      <c r="O67" t="s">
        <v>529</v>
      </c>
      <c r="P67" s="6">
        <f t="shared" si="2"/>
        <v>190454.75505719986</v>
      </c>
      <c r="Q67" s="6">
        <f t="shared" si="3"/>
        <v>5340034</v>
      </c>
      <c r="R67" s="6">
        <v>5149579.2449428001</v>
      </c>
      <c r="S67" t="s">
        <v>632</v>
      </c>
      <c r="T67" s="51">
        <v>44437.933383043979</v>
      </c>
      <c r="U67" s="6">
        <v>5340034.6189149804</v>
      </c>
      <c r="V67">
        <v>1</v>
      </c>
      <c r="W67">
        <v>1</v>
      </c>
      <c r="X67" t="s">
        <v>530</v>
      </c>
      <c r="Y67" t="s">
        <v>530</v>
      </c>
      <c r="Z67">
        <v>333</v>
      </c>
      <c r="AA67">
        <v>3863</v>
      </c>
      <c r="AB67">
        <v>13456</v>
      </c>
      <c r="AC67">
        <v>2437</v>
      </c>
      <c r="AD67">
        <v>1.585</v>
      </c>
      <c r="AE67">
        <v>0</v>
      </c>
      <c r="AF67">
        <v>527.10008025169304</v>
      </c>
      <c r="AG67">
        <v>0</v>
      </c>
      <c r="AH67" t="s">
        <v>894</v>
      </c>
      <c r="AI67" t="s">
        <v>636</v>
      </c>
      <c r="AJ67" t="s">
        <v>636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1</v>
      </c>
      <c r="AV67">
        <v>1</v>
      </c>
      <c r="AW67">
        <v>13</v>
      </c>
      <c r="BE67" s="35">
        <v>87</v>
      </c>
      <c r="BF67" t="b">
        <v>1</v>
      </c>
      <c r="BG67">
        <v>0</v>
      </c>
      <c r="BI67" s="6">
        <v>5340034.6189149804</v>
      </c>
      <c r="BK67" s="6">
        <v>5340034.6189149804</v>
      </c>
      <c r="BL67">
        <v>0</v>
      </c>
      <c r="BM67" s="6">
        <v>0.280151428248683</v>
      </c>
      <c r="BN67" s="6">
        <v>5456561.7389532998</v>
      </c>
      <c r="BO67" s="6">
        <v>116525.756019236</v>
      </c>
      <c r="BP67" s="1">
        <v>1.0838675670348801</v>
      </c>
      <c r="BQ67">
        <v>7.50395501106772E-8</v>
      </c>
      <c r="BR67">
        <v>0</v>
      </c>
      <c r="BS67">
        <v>1</v>
      </c>
      <c r="BT67">
        <v>934</v>
      </c>
      <c r="BU67">
        <v>86</v>
      </c>
      <c r="BV67">
        <v>1075</v>
      </c>
      <c r="BW67" s="41">
        <v>0</v>
      </c>
      <c r="BX67">
        <v>0</v>
      </c>
      <c r="BY67" s="41">
        <v>0</v>
      </c>
      <c r="BZ67">
        <v>13216</v>
      </c>
      <c r="CA67" s="41">
        <v>0</v>
      </c>
      <c r="CB67">
        <v>0</v>
      </c>
      <c r="CC67" s="41">
        <v>0</v>
      </c>
      <c r="CD67">
        <v>2184</v>
      </c>
      <c r="CE67">
        <v>0</v>
      </c>
      <c r="CF67">
        <v>209496</v>
      </c>
      <c r="CG67">
        <v>0</v>
      </c>
      <c r="CH67">
        <v>2409204</v>
      </c>
      <c r="CI67" s="41">
        <v>0</v>
      </c>
      <c r="CJ67">
        <v>0</v>
      </c>
      <c r="CK67" s="41">
        <v>0</v>
      </c>
      <c r="CL67">
        <v>32207031</v>
      </c>
      <c r="CM67" s="41">
        <v>0</v>
      </c>
      <c r="CN67">
        <v>0</v>
      </c>
      <c r="CO67" s="41">
        <v>0</v>
      </c>
      <c r="CP67">
        <v>5322341</v>
      </c>
      <c r="CQ67">
        <v>87</v>
      </c>
      <c r="CR67" s="52">
        <v>0</v>
      </c>
      <c r="CS67" s="52">
        <v>0</v>
      </c>
      <c r="CT67">
        <v>0</v>
      </c>
      <c r="CU67" s="52">
        <v>0</v>
      </c>
      <c r="CV67" s="52">
        <v>0</v>
      </c>
      <c r="CW67">
        <v>87</v>
      </c>
      <c r="CX67">
        <v>0</v>
      </c>
      <c r="CY67" t="s">
        <v>895</v>
      </c>
      <c r="DA67" s="6">
        <v>2651832.2989806947</v>
      </c>
      <c r="DB67" s="6">
        <v>2688202.3199342992</v>
      </c>
      <c r="DC67">
        <v>0</v>
      </c>
      <c r="DD67">
        <v>0</v>
      </c>
      <c r="DE67" s="6">
        <v>9.7370048903831302E-2</v>
      </c>
      <c r="DF67" s="6">
        <v>0.182781379344852</v>
      </c>
      <c r="DG67" s="48">
        <v>6.1707595984334E-2</v>
      </c>
      <c r="DH67" s="48">
        <v>9.3945363798256104E-2</v>
      </c>
      <c r="DI67" s="48">
        <v>0.15565295978259</v>
      </c>
      <c r="DJ67" s="48">
        <v>3.5662452919497302E-2</v>
      </c>
      <c r="DK67" s="48">
        <v>8.8836015546595995E-2</v>
      </c>
      <c r="DL67" s="48">
        <v>0.124498468466093</v>
      </c>
      <c r="DM67" s="6">
        <v>2710537.0384542602</v>
      </c>
      <c r="DN67" s="6">
        <v>2746024.7004990401</v>
      </c>
      <c r="DO67" s="6">
        <v>58704.642103516497</v>
      </c>
      <c r="DP67" s="6">
        <v>57821.113915719601</v>
      </c>
      <c r="DQ67" s="48">
        <v>38895.260796301103</v>
      </c>
      <c r="DR67" s="48">
        <v>38879.743212241199</v>
      </c>
      <c r="DS67" s="48">
        <v>77775.004008542295</v>
      </c>
      <c r="DT67" s="48">
        <v>18949.1463072154</v>
      </c>
      <c r="DU67" s="48">
        <v>18941.370703478398</v>
      </c>
      <c r="DV67" s="48">
        <v>37890.517010693802</v>
      </c>
      <c r="DW67">
        <v>0</v>
      </c>
      <c r="DX67">
        <v>0</v>
      </c>
      <c r="DY67">
        <v>0</v>
      </c>
      <c r="DZ67">
        <v>860.23500000000001</v>
      </c>
      <c r="EA67">
        <v>0</v>
      </c>
      <c r="EB67">
        <v>860.23500000000001</v>
      </c>
      <c r="EC67" s="1">
        <v>0</v>
      </c>
      <c r="ED67" s="1">
        <v>1.0838675670348801</v>
      </c>
      <c r="EE67" s="1">
        <v>1.0838675670348801</v>
      </c>
      <c r="EF67" s="1">
        <v>0</v>
      </c>
      <c r="EG67" s="1">
        <v>1.0838675670348801</v>
      </c>
      <c r="EH67">
        <v>0</v>
      </c>
      <c r="EI67">
        <v>0</v>
      </c>
      <c r="EJ67">
        <v>0</v>
      </c>
      <c r="EK67">
        <v>0</v>
      </c>
      <c r="EL67">
        <v>7.50395501106772E-8</v>
      </c>
      <c r="EM67">
        <v>0</v>
      </c>
      <c r="EN67">
        <v>7.50395501106772E-8</v>
      </c>
      <c r="EO67">
        <v>7.50395501106772E-8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0.12683305479534099</v>
      </c>
      <c r="EV67">
        <v>6.9542678893442497E-2</v>
      </c>
      <c r="EW67" s="1">
        <v>8.9996972240546897E-5</v>
      </c>
      <c r="EX67">
        <v>0</v>
      </c>
      <c r="EY67">
        <v>0</v>
      </c>
      <c r="EZ67">
        <v>4.4226636161215902</v>
      </c>
      <c r="FA67" s="1">
        <v>8.8238430610340806E-5</v>
      </c>
      <c r="FB67" s="1">
        <v>8.9836686909129605E-5</v>
      </c>
      <c r="FC67">
        <v>0</v>
      </c>
      <c r="FD67">
        <v>0.15208999409867199</v>
      </c>
      <c r="FE67" s="1">
        <v>8.9994463224996006E-5</v>
      </c>
      <c r="FF67" s="1">
        <v>0</v>
      </c>
      <c r="FG67">
        <v>0</v>
      </c>
      <c r="FH67">
        <v>8.9994786782194401E-5</v>
      </c>
      <c r="FI67">
        <v>1.8757522889719401E-2</v>
      </c>
      <c r="FJ67">
        <v>8.9994125910701495E-5</v>
      </c>
      <c r="FK67">
        <v>8.9999714928469104E-5</v>
      </c>
      <c r="FL67">
        <v>0</v>
      </c>
      <c r="FM67">
        <v>0</v>
      </c>
      <c r="FN67">
        <v>4.2568535363329803E-8</v>
      </c>
      <c r="FO67" s="1">
        <v>3.1139464937157598E-8</v>
      </c>
      <c r="FP67" s="1">
        <v>8.6601801285723906E-9</v>
      </c>
      <c r="FQ67" s="1">
        <v>3.1139464937157598E-8</v>
      </c>
      <c r="FR67">
        <v>4.2568535363329803E-8</v>
      </c>
      <c r="FS67" s="1">
        <v>4.2557787516272998E-8</v>
      </c>
      <c r="FT67">
        <v>4.2568535363329803E-8</v>
      </c>
      <c r="FU67" s="1">
        <v>0</v>
      </c>
      <c r="FV67" s="1">
        <v>0</v>
      </c>
      <c r="FW67">
        <v>-2.5561328262032902E-7</v>
      </c>
      <c r="FX67" s="1">
        <v>8.6253700343480803E-8</v>
      </c>
      <c r="FY67">
        <v>3.4186698296380903E-7</v>
      </c>
      <c r="FZ67">
        <v>4.2284049718318098E-7</v>
      </c>
      <c r="GA67">
        <v>5.8181398199095399E-7</v>
      </c>
      <c r="GB67">
        <v>1.5897348480777301E-7</v>
      </c>
      <c r="GC67">
        <v>3.11</v>
      </c>
      <c r="GD67">
        <v>0.19198621771937599</v>
      </c>
      <c r="GE67">
        <v>0</v>
      </c>
      <c r="GF67">
        <v>0.12683305479534099</v>
      </c>
      <c r="GG67">
        <v>6.9542678893442497E-2</v>
      </c>
      <c r="GH67" s="1">
        <v>9.7999785218405496E-5</v>
      </c>
      <c r="GI67">
        <v>9.7981808234726104E-5</v>
      </c>
      <c r="GJ67">
        <v>1.69561150862403</v>
      </c>
      <c r="GK67">
        <v>0.17053218033682199</v>
      </c>
      <c r="GL67">
        <v>9.7999785218405496E-5</v>
      </c>
      <c r="GM67">
        <v>9.7981808234726104E-5</v>
      </c>
      <c r="GN67">
        <v>0</v>
      </c>
      <c r="GO67">
        <v>3.3040164882843999</v>
      </c>
      <c r="GP67" s="1">
        <v>9.7894747435850403E-5</v>
      </c>
      <c r="GQ67" s="1">
        <v>9.7983556851288401E-5</v>
      </c>
      <c r="GR67">
        <v>0</v>
      </c>
      <c r="GS67">
        <v>9.7999530481547098E-5</v>
      </c>
      <c r="GT67" s="1">
        <v>9.7999517935157905E-5</v>
      </c>
      <c r="GU67" s="1">
        <v>0</v>
      </c>
      <c r="GV67">
        <v>9.7993988172444203E-5</v>
      </c>
      <c r="GW67">
        <v>9.7999530481547098E-5</v>
      </c>
      <c r="GX67">
        <v>2.5212812290436398E-2</v>
      </c>
      <c r="GY67">
        <v>9.7999532265205497E-5</v>
      </c>
      <c r="GZ67">
        <v>9.7999719178745698E-5</v>
      </c>
      <c r="HA67">
        <v>9.7939674409852601E-5</v>
      </c>
      <c r="HB67">
        <v>0</v>
      </c>
      <c r="HC67">
        <v>1.7602643804792699E-6</v>
      </c>
      <c r="HD67">
        <v>1.7602643804792699E-6</v>
      </c>
      <c r="HE67">
        <v>4.2930000208885002E-7</v>
      </c>
      <c r="HF67">
        <v>1.7602643804792699E-6</v>
      </c>
      <c r="HG67">
        <v>4.1587120058750299E-7</v>
      </c>
      <c r="HH67">
        <v>4.1587120058750299E-7</v>
      </c>
      <c r="HI67">
        <v>2.4515267460500901E-7</v>
      </c>
      <c r="HJ67" s="1">
        <v>0.48614306853109501</v>
      </c>
      <c r="HK67">
        <v>4.39066947466315E-7</v>
      </c>
      <c r="HL67">
        <v>-6.9694876332647997E-7</v>
      </c>
      <c r="HM67">
        <v>1.8475500337034901E-7</v>
      </c>
      <c r="HN67">
        <v>8.8170376669683004E-7</v>
      </c>
      <c r="HO67">
        <v>3.8306992060384998E-7</v>
      </c>
      <c r="HP67">
        <v>7.5543270218821595E-7</v>
      </c>
      <c r="HQ67">
        <v>3.7236278158436598E-7</v>
      </c>
      <c r="HR67">
        <v>0.89999999999999902</v>
      </c>
      <c r="HS67">
        <v>0</v>
      </c>
      <c r="HT67">
        <v>0</v>
      </c>
      <c r="HU67">
        <v>0</v>
      </c>
      <c r="HV67">
        <v>4.4226636161215902</v>
      </c>
      <c r="HW67" s="1">
        <v>9.7894747435850403E-5</v>
      </c>
      <c r="HX67" s="1">
        <v>9.7983556851288401E-5</v>
      </c>
      <c r="HY67">
        <v>0</v>
      </c>
      <c r="HZ67">
        <v>0.15208999409867199</v>
      </c>
      <c r="IA67" s="1">
        <v>9.7999517935157905E-5</v>
      </c>
      <c r="IB67" s="1">
        <v>0</v>
      </c>
      <c r="IC67">
        <v>9.7993988172444203E-5</v>
      </c>
      <c r="ID67">
        <v>9.7999530481547098E-5</v>
      </c>
      <c r="IE67">
        <v>1.8757522889719401E-2</v>
      </c>
      <c r="IF67">
        <v>9.7999532265205497E-5</v>
      </c>
      <c r="IG67">
        <v>9.7999719178745698E-5</v>
      </c>
      <c r="IH67">
        <v>9.7939674409852601E-5</v>
      </c>
      <c r="II67">
        <v>0</v>
      </c>
      <c r="IJ67">
        <v>1.7602643804792699E-6</v>
      </c>
      <c r="IK67">
        <v>1.7602643804792699E-6</v>
      </c>
      <c r="IL67">
        <v>4.2930000208885002E-7</v>
      </c>
      <c r="IM67">
        <v>1.7602643804792699E-6</v>
      </c>
      <c r="IN67">
        <v>4.1587120058750299E-7</v>
      </c>
      <c r="IO67">
        <v>4.1587120058750299E-7</v>
      </c>
      <c r="IP67">
        <v>2.4515267460500901E-7</v>
      </c>
      <c r="IQ67" s="1">
        <v>0.48614306853109501</v>
      </c>
      <c r="IR67">
        <v>4.39066947466315E-7</v>
      </c>
      <c r="IS67">
        <v>15400</v>
      </c>
      <c r="IT67">
        <v>12209</v>
      </c>
      <c r="IU67">
        <v>2437</v>
      </c>
      <c r="IV67">
        <v>428</v>
      </c>
      <c r="IW67">
        <v>2009</v>
      </c>
      <c r="IX67">
        <v>361</v>
      </c>
      <c r="IY67">
        <v>67</v>
      </c>
      <c r="IZ67">
        <v>0</v>
      </c>
      <c r="JA67">
        <v>2009</v>
      </c>
      <c r="JB67">
        <v>13216</v>
      </c>
      <c r="JC67">
        <v>6987</v>
      </c>
      <c r="JD67">
        <v>724</v>
      </c>
      <c r="JE67">
        <v>724</v>
      </c>
      <c r="JF67">
        <v>2184</v>
      </c>
      <c r="JG67">
        <v>2179</v>
      </c>
      <c r="JH67">
        <v>5</v>
      </c>
      <c r="JI67">
        <v>5</v>
      </c>
      <c r="JJ67">
        <v>0</v>
      </c>
      <c r="JK67">
        <v>2.4684070316993701E-4</v>
      </c>
      <c r="JL67">
        <v>7.2399479273510496E-5</v>
      </c>
      <c r="JM67">
        <v>2.3091734450986199E-4</v>
      </c>
      <c r="JN67">
        <v>2.4684070316993701E-4</v>
      </c>
      <c r="JO67">
        <v>7.2399479273510496E-5</v>
      </c>
      <c r="JP67">
        <v>6.8627957010625103E-5</v>
      </c>
      <c r="JQ67">
        <v>0</v>
      </c>
      <c r="JR67">
        <v>0</v>
      </c>
      <c r="JS67">
        <v>0</v>
      </c>
      <c r="JT67">
        <v>0</v>
      </c>
      <c r="JU67">
        <v>0</v>
      </c>
      <c r="JV67">
        <v>0</v>
      </c>
      <c r="JW67">
        <v>0.1037233994753</v>
      </c>
      <c r="JX67">
        <v>0.103719909901326</v>
      </c>
      <c r="JY67">
        <v>3.2791356443327001E-2</v>
      </c>
      <c r="JZ67">
        <v>3.33386001649063E-2</v>
      </c>
      <c r="KA67">
        <v>-9.5256204594680904E-7</v>
      </c>
      <c r="KB67">
        <v>2.7100870371383002E-7</v>
      </c>
      <c r="KC67">
        <v>1.2235707496606401E-6</v>
      </c>
      <c r="KD67">
        <v>8.0591041778703101E-7</v>
      </c>
      <c r="KE67">
        <v>1.3372466841791699E-6</v>
      </c>
      <c r="KF67">
        <v>5.3133626639213904E-7</v>
      </c>
      <c r="KG67">
        <v>3.11</v>
      </c>
      <c r="KH67">
        <v>2653135.5238317698</v>
      </c>
      <c r="KI67">
        <v>5304967.8228124697</v>
      </c>
      <c r="KJ67">
        <v>0.19198621771937599</v>
      </c>
      <c r="KK67">
        <v>0</v>
      </c>
      <c r="KL67">
        <v>0</v>
      </c>
      <c r="KM67" t="s">
        <v>896</v>
      </c>
      <c r="KO67" t="s">
        <v>897</v>
      </c>
      <c r="KP67" t="s">
        <v>525</v>
      </c>
      <c r="KQ67" t="s">
        <v>320</v>
      </c>
      <c r="KR67">
        <v>14</v>
      </c>
      <c r="KS67">
        <v>0</v>
      </c>
      <c r="KT67">
        <v>0</v>
      </c>
      <c r="KU67">
        <v>0</v>
      </c>
      <c r="KV67">
        <v>1</v>
      </c>
      <c r="KX67">
        <v>1</v>
      </c>
      <c r="KY67">
        <v>1</v>
      </c>
      <c r="LF67" t="s">
        <v>321</v>
      </c>
      <c r="LK67">
        <v>1</v>
      </c>
      <c r="LL67" t="s">
        <v>318</v>
      </c>
      <c r="LM67" t="s">
        <v>318</v>
      </c>
      <c r="LN67">
        <v>0</v>
      </c>
      <c r="LO67">
        <v>1</v>
      </c>
    </row>
    <row r="68" spans="1:327" x14ac:dyDescent="0.2">
      <c r="A68" t="s">
        <v>364</v>
      </c>
      <c r="B68">
        <v>19</v>
      </c>
      <c r="C68">
        <v>4</v>
      </c>
      <c r="D68" t="s">
        <v>525</v>
      </c>
      <c r="E68" t="s">
        <v>462</v>
      </c>
      <c r="F68" t="s">
        <v>529</v>
      </c>
      <c r="G68">
        <v>4</v>
      </c>
      <c r="H68">
        <v>1</v>
      </c>
      <c r="I68" s="6">
        <v>8477450.3569942396</v>
      </c>
      <c r="J68">
        <v>0</v>
      </c>
      <c r="K68">
        <v>0</v>
      </c>
      <c r="L68" t="s">
        <v>320</v>
      </c>
      <c r="M68" t="s">
        <v>318</v>
      </c>
      <c r="N68" t="s">
        <v>462</v>
      </c>
      <c r="O68" t="s">
        <v>529</v>
      </c>
      <c r="P68" s="6">
        <f t="shared" si="2"/>
        <v>5633094.6430057604</v>
      </c>
      <c r="Q68" s="6">
        <f t="shared" si="3"/>
        <v>14110545</v>
      </c>
      <c r="R68" s="6">
        <v>8477450.3569942396</v>
      </c>
      <c r="S68" t="s">
        <v>632</v>
      </c>
      <c r="T68" s="51">
        <v>44421.097738842589</v>
      </c>
      <c r="U68" s="6">
        <v>14110545.9571255</v>
      </c>
      <c r="V68">
        <v>1</v>
      </c>
      <c r="W68">
        <v>1</v>
      </c>
      <c r="X68" t="s">
        <v>530</v>
      </c>
      <c r="Y68" t="s">
        <v>530</v>
      </c>
      <c r="Z68">
        <v>532</v>
      </c>
      <c r="AA68">
        <v>977</v>
      </c>
      <c r="AB68">
        <v>1911</v>
      </c>
      <c r="AC68">
        <v>238</v>
      </c>
      <c r="AD68">
        <v>4.1050000000000004</v>
      </c>
      <c r="AE68">
        <v>0</v>
      </c>
      <c r="AF68">
        <v>54.953864574432302</v>
      </c>
      <c r="AG68">
        <v>0</v>
      </c>
      <c r="AH68" t="s">
        <v>898</v>
      </c>
      <c r="AI68" t="s">
        <v>636</v>
      </c>
      <c r="AJ68" t="s">
        <v>636</v>
      </c>
      <c r="AM68">
        <v>0</v>
      </c>
      <c r="AN68">
        <v>0</v>
      </c>
      <c r="AO68">
        <v>0</v>
      </c>
      <c r="AP68">
        <v>0</v>
      </c>
      <c r="AQ68">
        <v>1</v>
      </c>
      <c r="AR68">
        <v>1</v>
      </c>
      <c r="AV68">
        <v>1</v>
      </c>
      <c r="AW68">
        <v>1</v>
      </c>
      <c r="BE68" s="35">
        <v>10662</v>
      </c>
      <c r="BF68" t="b">
        <v>1</v>
      </c>
      <c r="BG68">
        <v>0</v>
      </c>
      <c r="BI68" s="6">
        <v>14110545.9571255</v>
      </c>
      <c r="BK68" s="6">
        <v>14110545.9571255</v>
      </c>
      <c r="BL68">
        <v>0</v>
      </c>
      <c r="BM68" s="6">
        <v>0.32543014184798003</v>
      </c>
      <c r="BN68" s="6">
        <v>15767962.4677798</v>
      </c>
      <c r="BO68" s="6">
        <v>1657405.8158617299</v>
      </c>
      <c r="BP68">
        <v>9.7653742372882792</v>
      </c>
      <c r="BQ68">
        <v>0.60398819671038395</v>
      </c>
      <c r="BR68">
        <v>0</v>
      </c>
      <c r="BS68">
        <v>36</v>
      </c>
      <c r="BT68">
        <v>137</v>
      </c>
      <c r="BU68">
        <v>331</v>
      </c>
      <c r="BV68">
        <v>872</v>
      </c>
      <c r="BW68" s="41">
        <v>0</v>
      </c>
      <c r="BX68">
        <v>0</v>
      </c>
      <c r="BY68" s="41">
        <v>0</v>
      </c>
      <c r="BZ68">
        <v>14724</v>
      </c>
      <c r="CA68" s="41">
        <v>0</v>
      </c>
      <c r="CB68">
        <v>0</v>
      </c>
      <c r="CC68" s="41">
        <v>0</v>
      </c>
      <c r="CD68">
        <v>8651</v>
      </c>
      <c r="CE68">
        <v>0</v>
      </c>
      <c r="CF68">
        <v>61166</v>
      </c>
      <c r="CG68">
        <v>10295</v>
      </c>
      <c r="CH68">
        <v>127092</v>
      </c>
      <c r="CI68" s="41">
        <v>0</v>
      </c>
      <c r="CJ68">
        <v>0</v>
      </c>
      <c r="CK68" s="41">
        <v>0</v>
      </c>
      <c r="CL68">
        <v>3504089</v>
      </c>
      <c r="CM68" s="41">
        <v>0</v>
      </c>
      <c r="CN68">
        <v>0</v>
      </c>
      <c r="CO68" s="41">
        <v>0</v>
      </c>
      <c r="CP68">
        <v>2058938</v>
      </c>
      <c r="CQ68">
        <v>367</v>
      </c>
      <c r="CR68" s="52">
        <v>0</v>
      </c>
      <c r="CS68" s="52">
        <v>0</v>
      </c>
      <c r="CT68">
        <v>10295</v>
      </c>
      <c r="CU68" s="52">
        <v>0</v>
      </c>
      <c r="CV68" s="52">
        <v>0</v>
      </c>
      <c r="CW68">
        <v>367</v>
      </c>
      <c r="CX68">
        <v>10295</v>
      </c>
      <c r="CY68" t="s">
        <v>899</v>
      </c>
      <c r="DA68" s="6">
        <v>7033103.8480050853</v>
      </c>
      <c r="DB68" s="6">
        <v>7077442.1091204742</v>
      </c>
      <c r="DC68">
        <v>0</v>
      </c>
      <c r="DD68">
        <v>0</v>
      </c>
      <c r="DE68" s="6">
        <v>6.8516594014341195E-2</v>
      </c>
      <c r="DF68" s="6">
        <v>0.25691354783363901</v>
      </c>
      <c r="DG68" s="48">
        <v>3.73518493846084E-2</v>
      </c>
      <c r="DH68" s="48">
        <v>8.4011069327110693E-2</v>
      </c>
      <c r="DI68" s="48">
        <v>0.121362918711719</v>
      </c>
      <c r="DJ68" s="48">
        <v>3.1164744629732798E-2</v>
      </c>
      <c r="DK68" s="48">
        <v>0.17290247850652801</v>
      </c>
      <c r="DL68" s="48">
        <v>0.20406722313626099</v>
      </c>
      <c r="DM68" s="6">
        <v>7883537.2734299302</v>
      </c>
      <c r="DN68" s="6">
        <v>7884425.1943499399</v>
      </c>
      <c r="DO68" s="6">
        <v>850433.35618348699</v>
      </c>
      <c r="DP68" s="6">
        <v>806972.45967824804</v>
      </c>
      <c r="DQ68" s="48">
        <v>167131.19006922099</v>
      </c>
      <c r="DR68" s="48">
        <v>168358.19736848501</v>
      </c>
      <c r="DS68" s="48">
        <v>335489.387437706</v>
      </c>
      <c r="DT68" s="48">
        <v>650202.16611426498</v>
      </c>
      <c r="DU68" s="48">
        <v>634288.63205766201</v>
      </c>
      <c r="DV68" s="48">
        <v>1284490.79817192</v>
      </c>
      <c r="DW68">
        <v>0</v>
      </c>
      <c r="DX68">
        <v>0</v>
      </c>
      <c r="DY68">
        <v>0</v>
      </c>
      <c r="DZ68">
        <v>33100</v>
      </c>
      <c r="EA68">
        <v>4325.6302521008402</v>
      </c>
      <c r="EB68">
        <v>37425.630252100796</v>
      </c>
      <c r="EC68">
        <v>0</v>
      </c>
      <c r="ED68">
        <v>9.7653742372882792</v>
      </c>
      <c r="EE68">
        <v>9.7653742372882792</v>
      </c>
      <c r="EF68">
        <v>0</v>
      </c>
      <c r="EG68">
        <v>9.7653742372882792</v>
      </c>
      <c r="EH68">
        <v>0</v>
      </c>
      <c r="EI68">
        <v>0</v>
      </c>
      <c r="EJ68">
        <v>0</v>
      </c>
      <c r="EK68">
        <v>7.2476405321915004E-4</v>
      </c>
      <c r="EL68">
        <v>0.60326343265716398</v>
      </c>
      <c r="EM68">
        <v>7.2476405321915004E-4</v>
      </c>
      <c r="EN68">
        <v>0.60326343265716398</v>
      </c>
      <c r="EO68">
        <v>0.60398819671038395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0.97898159429176101</v>
      </c>
      <c r="EV68">
        <v>0.12623021658230299</v>
      </c>
      <c r="EW68">
        <v>8.9997737805713699E-5</v>
      </c>
      <c r="EX68">
        <v>0</v>
      </c>
      <c r="EY68">
        <v>0</v>
      </c>
      <c r="EZ68">
        <v>9.1032188887254506</v>
      </c>
      <c r="FA68">
        <v>8.9299562434419499E-5</v>
      </c>
      <c r="FB68">
        <v>8.9714857201356096E-5</v>
      </c>
      <c r="FC68">
        <v>0</v>
      </c>
      <c r="FD68">
        <v>12.456</v>
      </c>
      <c r="FE68">
        <v>8.9994700980811001E-5</v>
      </c>
      <c r="FF68">
        <v>8.9981750657858103E-5</v>
      </c>
      <c r="FG68" s="1">
        <v>0</v>
      </c>
      <c r="FH68" s="1">
        <v>8.9993600278170897E-5</v>
      </c>
      <c r="FI68">
        <v>4.3778209866017503</v>
      </c>
      <c r="FJ68">
        <v>0</v>
      </c>
      <c r="FK68">
        <v>0</v>
      </c>
      <c r="FL68">
        <v>0</v>
      </c>
      <c r="FM68">
        <v>0</v>
      </c>
      <c r="FN68" s="1">
        <v>9.1985974393082804E-9</v>
      </c>
      <c r="FO68" s="1">
        <v>6.7262807129653202E-9</v>
      </c>
      <c r="FP68" s="1">
        <v>1.6244996459136E-9</v>
      </c>
      <c r="FQ68" s="1">
        <v>6.7262807129653202E-9</v>
      </c>
      <c r="FR68" s="1">
        <v>9.1985974393082804E-9</v>
      </c>
      <c r="FS68" s="1">
        <v>9.1985974393082804E-9</v>
      </c>
      <c r="FT68" s="1">
        <v>2.05177652645716E-9</v>
      </c>
      <c r="FU68">
        <v>0</v>
      </c>
      <c r="FV68">
        <v>7.6998495091018505E-7</v>
      </c>
      <c r="FW68" s="1">
        <v>2.6711739028149801E-8</v>
      </c>
      <c r="FX68" s="1">
        <v>2.00345085249334E-7</v>
      </c>
      <c r="FY68" s="1">
        <v>1.7363334622118401E-7</v>
      </c>
      <c r="FZ68" s="1">
        <v>2.4686110408882798E-7</v>
      </c>
      <c r="GA68" s="1">
        <v>3.4754254480003598E-7</v>
      </c>
      <c r="GB68" s="1">
        <v>1.00681440711207E-7</v>
      </c>
      <c r="GC68">
        <v>2.5</v>
      </c>
      <c r="GD68" s="1">
        <v>3.4906585039886501E-2</v>
      </c>
      <c r="GE68">
        <v>0.125</v>
      </c>
      <c r="GF68">
        <v>0.97898159429176101</v>
      </c>
      <c r="GG68">
        <v>0.12623021658230299</v>
      </c>
      <c r="GH68">
        <v>9.7999617011401696E-5</v>
      </c>
      <c r="GI68">
        <v>0</v>
      </c>
      <c r="GJ68">
        <v>2.09683641274904</v>
      </c>
      <c r="GK68">
        <v>0.107537701630363</v>
      </c>
      <c r="GL68">
        <v>9.7999617011401696E-5</v>
      </c>
      <c r="GM68">
        <v>0</v>
      </c>
      <c r="GN68">
        <v>0</v>
      </c>
      <c r="GO68">
        <v>4.4460714876940397</v>
      </c>
      <c r="GP68">
        <v>9.7958627131911004E-5</v>
      </c>
      <c r="GQ68">
        <v>9.7966190149775798E-5</v>
      </c>
      <c r="GR68">
        <v>0</v>
      </c>
      <c r="GS68">
        <v>5.2003684760890501</v>
      </c>
      <c r="GT68">
        <v>9.7994547548746399E-5</v>
      </c>
      <c r="GU68">
        <v>9.7993256104933398E-5</v>
      </c>
      <c r="GV68">
        <v>0</v>
      </c>
      <c r="GW68" s="1">
        <v>9.7993946474583802E-5</v>
      </c>
      <c r="GX68">
        <v>3.0260409781073498</v>
      </c>
      <c r="GY68">
        <v>0</v>
      </c>
      <c r="GZ68">
        <v>9.7996130618949103E-5</v>
      </c>
      <c r="HA68">
        <v>0</v>
      </c>
      <c r="HB68">
        <v>0</v>
      </c>
      <c r="HC68" s="1">
        <v>1.42905628459921E-6</v>
      </c>
      <c r="HD68" s="1">
        <v>1.42905628459921E-6</v>
      </c>
      <c r="HE68" s="1">
        <v>6.6611210769451606E-8</v>
      </c>
      <c r="HF68" s="1">
        <v>1.42905628459921E-6</v>
      </c>
      <c r="HG68" s="1">
        <v>1.01637365190754E-7</v>
      </c>
      <c r="HH68" s="1">
        <v>1.01637365190754E-7</v>
      </c>
      <c r="HI68" s="1">
        <v>8.1351985592448206E-8</v>
      </c>
      <c r="HJ68">
        <v>0.86600108119714703</v>
      </c>
      <c r="HK68">
        <v>6.7766871717091998E-3</v>
      </c>
      <c r="HL68" s="1">
        <v>-1.5456447089058101E-6</v>
      </c>
      <c r="HM68" s="1">
        <v>2.64596666262344E-7</v>
      </c>
      <c r="HN68" s="1">
        <v>1.8102413751681601E-6</v>
      </c>
      <c r="HO68" s="1">
        <v>2.8795341406188002E-7</v>
      </c>
      <c r="HP68" s="1">
        <v>6.4804513926733401E-7</v>
      </c>
      <c r="HQ68" s="1">
        <v>3.6009172520545298E-7</v>
      </c>
      <c r="HR68">
        <v>1.75</v>
      </c>
      <c r="HS68">
        <v>0</v>
      </c>
      <c r="HT68">
        <v>0</v>
      </c>
      <c r="HU68">
        <v>0</v>
      </c>
      <c r="HV68">
        <v>9.1032188887254506</v>
      </c>
      <c r="HW68">
        <v>9.7958627131911004E-5</v>
      </c>
      <c r="HX68">
        <v>9.7966190149775798E-5</v>
      </c>
      <c r="HY68">
        <v>0</v>
      </c>
      <c r="HZ68">
        <v>12.456</v>
      </c>
      <c r="IA68">
        <v>9.7994547548746399E-5</v>
      </c>
      <c r="IB68">
        <v>9.7993256104933398E-5</v>
      </c>
      <c r="IC68" s="1">
        <v>0</v>
      </c>
      <c r="ID68" s="1">
        <v>9.7993946474583802E-5</v>
      </c>
      <c r="IE68">
        <v>4.3778209866017503</v>
      </c>
      <c r="IF68">
        <v>0</v>
      </c>
      <c r="IG68">
        <v>9.7996130618949103E-5</v>
      </c>
      <c r="IH68">
        <v>0</v>
      </c>
      <c r="II68">
        <v>0</v>
      </c>
      <c r="IJ68" s="1">
        <v>1.42905628459921E-6</v>
      </c>
      <c r="IK68" s="1">
        <v>1.42905628459921E-6</v>
      </c>
      <c r="IL68" s="1">
        <v>6.6611210769451606E-8</v>
      </c>
      <c r="IM68" s="1">
        <v>1.42905628459921E-6</v>
      </c>
      <c r="IN68" s="1">
        <v>1.01637365190754E-7</v>
      </c>
      <c r="IO68" s="1">
        <v>1.01637365190754E-7</v>
      </c>
      <c r="IP68" s="1">
        <v>8.1351985592448206E-8</v>
      </c>
      <c r="IQ68">
        <v>0.86600108119714703</v>
      </c>
      <c r="IR68">
        <v>6.7766871717091998E-3</v>
      </c>
      <c r="IS68">
        <v>23378</v>
      </c>
      <c r="IT68">
        <v>16789</v>
      </c>
      <c r="IU68">
        <v>238</v>
      </c>
      <c r="IV68">
        <v>223</v>
      </c>
      <c r="IW68">
        <v>15</v>
      </c>
      <c r="IX68">
        <v>223</v>
      </c>
      <c r="IY68">
        <v>0</v>
      </c>
      <c r="IZ68">
        <v>7</v>
      </c>
      <c r="JA68">
        <v>1209</v>
      </c>
      <c r="JB68">
        <v>14724</v>
      </c>
      <c r="JC68">
        <v>7846</v>
      </c>
      <c r="JD68">
        <v>1730</v>
      </c>
      <c r="JE68">
        <v>1723</v>
      </c>
      <c r="JF68">
        <v>8654</v>
      </c>
      <c r="JG68">
        <v>7655</v>
      </c>
      <c r="JH68">
        <v>2</v>
      </c>
      <c r="JI68">
        <v>2</v>
      </c>
      <c r="JJ68">
        <v>997</v>
      </c>
      <c r="JK68">
        <v>1.17452985261223E-2</v>
      </c>
      <c r="JL68" s="1">
        <v>6.5179375460989704E-3</v>
      </c>
      <c r="JM68">
        <v>1.17432743716445E-2</v>
      </c>
      <c r="JN68">
        <v>1.17452985261223E-2</v>
      </c>
      <c r="JO68" s="1">
        <v>6.5179375460989704E-3</v>
      </c>
      <c r="JP68" s="1">
        <v>6.5168663813848201E-3</v>
      </c>
      <c r="JQ68">
        <v>0</v>
      </c>
      <c r="JR68">
        <v>0</v>
      </c>
      <c r="JS68">
        <v>0</v>
      </c>
      <c r="JT68">
        <v>0</v>
      </c>
      <c r="JU68">
        <v>0</v>
      </c>
      <c r="JV68">
        <v>0</v>
      </c>
      <c r="JW68">
        <v>6.8789963771470504</v>
      </c>
      <c r="JX68">
        <v>6.8791036256157403</v>
      </c>
      <c r="JY68">
        <v>2.4796366204048499</v>
      </c>
      <c r="JZ68">
        <v>2.4795516420194499</v>
      </c>
      <c r="KA68" s="1">
        <v>-1.51893296987766E-6</v>
      </c>
      <c r="KB68" s="1">
        <v>4.6494175151167898E-7</v>
      </c>
      <c r="KC68" s="1">
        <v>1.9838747213893398E-6</v>
      </c>
      <c r="KD68" s="1">
        <v>5.3481451815070896E-7</v>
      </c>
      <c r="KE68" s="1">
        <v>9.9558768406737009E-7</v>
      </c>
      <c r="KF68" s="1">
        <v>4.6077316591666002E-7</v>
      </c>
      <c r="KG68">
        <v>2.5</v>
      </c>
      <c r="KH68">
        <v>7072018.6279898603</v>
      </c>
      <c r="KI68">
        <v>14105122.4759949</v>
      </c>
      <c r="KJ68" s="1">
        <v>3.4906585039886501E-2</v>
      </c>
      <c r="KK68">
        <v>0.125</v>
      </c>
      <c r="KL68">
        <v>0</v>
      </c>
      <c r="KM68" t="s">
        <v>900</v>
      </c>
      <c r="KO68" t="s">
        <v>901</v>
      </c>
      <c r="KP68" t="s">
        <v>525</v>
      </c>
      <c r="KQ68" t="s">
        <v>320</v>
      </c>
      <c r="KR68">
        <v>4</v>
      </c>
      <c r="KS68">
        <v>0</v>
      </c>
      <c r="KT68">
        <v>0</v>
      </c>
      <c r="KU68">
        <v>0</v>
      </c>
      <c r="KV68">
        <v>1</v>
      </c>
      <c r="KX68">
        <v>1</v>
      </c>
      <c r="KY68">
        <v>1</v>
      </c>
      <c r="LF68" t="s">
        <v>321</v>
      </c>
      <c r="LK68">
        <v>1</v>
      </c>
      <c r="LL68" t="s">
        <v>318</v>
      </c>
      <c r="LN68">
        <v>0</v>
      </c>
      <c r="LO68">
        <v>1</v>
      </c>
    </row>
    <row r="69" spans="1:327" x14ac:dyDescent="0.2">
      <c r="A69" t="s">
        <v>364</v>
      </c>
      <c r="B69">
        <v>20</v>
      </c>
      <c r="C69">
        <v>4</v>
      </c>
      <c r="D69" t="s">
        <v>525</v>
      </c>
      <c r="E69" t="s">
        <v>462</v>
      </c>
      <c r="F69" t="s">
        <v>529</v>
      </c>
      <c r="G69">
        <v>4</v>
      </c>
      <c r="H69">
        <v>2</v>
      </c>
      <c r="I69" s="6">
        <v>8577387.6606414504</v>
      </c>
      <c r="J69">
        <v>0</v>
      </c>
      <c r="K69">
        <v>0</v>
      </c>
      <c r="L69" t="s">
        <v>320</v>
      </c>
      <c r="M69" t="s">
        <v>318</v>
      </c>
      <c r="N69" t="s">
        <v>462</v>
      </c>
      <c r="O69" t="s">
        <v>529</v>
      </c>
      <c r="P69" s="6">
        <f t="shared" si="2"/>
        <v>5494328.3393585496</v>
      </c>
      <c r="Q69" s="6">
        <f t="shared" si="3"/>
        <v>14071716</v>
      </c>
      <c r="R69" s="6">
        <v>8577387.6606414504</v>
      </c>
      <c r="S69" t="s">
        <v>632</v>
      </c>
      <c r="T69" s="51">
        <v>44421.390027222224</v>
      </c>
      <c r="U69" s="6">
        <v>14071716.324031601</v>
      </c>
      <c r="V69">
        <v>1</v>
      </c>
      <c r="W69">
        <v>1</v>
      </c>
      <c r="X69" t="s">
        <v>530</v>
      </c>
      <c r="Y69" t="s">
        <v>530</v>
      </c>
      <c r="Z69">
        <v>538</v>
      </c>
      <c r="AA69">
        <v>866</v>
      </c>
      <c r="AB69">
        <v>1911</v>
      </c>
      <c r="AC69">
        <v>238</v>
      </c>
      <c r="AD69">
        <v>3.6389999999999998</v>
      </c>
      <c r="AE69">
        <v>0</v>
      </c>
      <c r="AF69">
        <v>59.883573055267298</v>
      </c>
      <c r="AG69">
        <v>0</v>
      </c>
      <c r="AH69" t="s">
        <v>902</v>
      </c>
      <c r="AI69" t="s">
        <v>636</v>
      </c>
      <c r="AJ69" t="s">
        <v>636</v>
      </c>
      <c r="AM69">
        <v>0</v>
      </c>
      <c r="AN69">
        <v>0</v>
      </c>
      <c r="AO69">
        <v>0</v>
      </c>
      <c r="AP69">
        <v>0</v>
      </c>
      <c r="AQ69">
        <v>1</v>
      </c>
      <c r="AR69">
        <v>1</v>
      </c>
      <c r="AV69">
        <v>1</v>
      </c>
      <c r="AW69">
        <v>2</v>
      </c>
      <c r="BE69" s="35">
        <v>11100</v>
      </c>
      <c r="BF69" t="b">
        <v>1</v>
      </c>
      <c r="BG69">
        <v>0</v>
      </c>
      <c r="BI69" s="6">
        <v>14071716.324031601</v>
      </c>
      <c r="BK69" s="6">
        <v>14071716.324031601</v>
      </c>
      <c r="BL69">
        <v>0</v>
      </c>
      <c r="BM69" s="6">
        <v>0.42090926946882401</v>
      </c>
      <c r="BN69" s="6">
        <v>15930717.023644401</v>
      </c>
      <c r="BO69" s="6">
        <v>1858994.22953785</v>
      </c>
      <c r="BP69">
        <v>4.8014770539833096</v>
      </c>
      <c r="BQ69">
        <v>1.2476886042295701</v>
      </c>
      <c r="BR69">
        <v>0</v>
      </c>
      <c r="BS69">
        <v>36</v>
      </c>
      <c r="BT69">
        <v>137</v>
      </c>
      <c r="BU69">
        <v>327</v>
      </c>
      <c r="BV69">
        <v>870</v>
      </c>
      <c r="BW69" s="41">
        <v>0</v>
      </c>
      <c r="BX69">
        <v>0</v>
      </c>
      <c r="BY69" s="41">
        <v>0</v>
      </c>
      <c r="BZ69">
        <v>14724</v>
      </c>
      <c r="CA69" s="41">
        <v>0</v>
      </c>
      <c r="CB69">
        <v>0</v>
      </c>
      <c r="CC69" s="41">
        <v>0</v>
      </c>
      <c r="CD69">
        <v>8651</v>
      </c>
      <c r="CE69">
        <v>0</v>
      </c>
      <c r="CF69">
        <v>61166</v>
      </c>
      <c r="CG69">
        <v>10737</v>
      </c>
      <c r="CH69">
        <v>127092</v>
      </c>
      <c r="CI69" s="41">
        <v>0</v>
      </c>
      <c r="CJ69">
        <v>0</v>
      </c>
      <c r="CK69" s="41">
        <v>0</v>
      </c>
      <c r="CL69">
        <v>3504089</v>
      </c>
      <c r="CM69" s="41">
        <v>0</v>
      </c>
      <c r="CN69">
        <v>0</v>
      </c>
      <c r="CO69" s="41">
        <v>0</v>
      </c>
      <c r="CP69">
        <v>2058938</v>
      </c>
      <c r="CQ69">
        <v>363</v>
      </c>
      <c r="CR69" s="52">
        <v>0</v>
      </c>
      <c r="CS69" s="52">
        <v>0</v>
      </c>
      <c r="CT69">
        <v>10737</v>
      </c>
      <c r="CU69" s="52">
        <v>0</v>
      </c>
      <c r="CV69" s="52">
        <v>0</v>
      </c>
      <c r="CW69">
        <v>363</v>
      </c>
      <c r="CX69">
        <v>10737</v>
      </c>
      <c r="CY69" t="s">
        <v>903</v>
      </c>
      <c r="DA69" s="6">
        <v>7013487.9588649115</v>
      </c>
      <c r="DB69" s="6">
        <v>7058228.3651667116</v>
      </c>
      <c r="DC69">
        <v>0</v>
      </c>
      <c r="DD69">
        <v>0</v>
      </c>
      <c r="DE69" s="6">
        <v>0.10427905147286599</v>
      </c>
      <c r="DF69" s="6">
        <v>0.31663021799595698</v>
      </c>
      <c r="DG69" s="48">
        <v>5.3891827201922898E-2</v>
      </c>
      <c r="DH69" s="48">
        <v>7.8356143062603897E-2</v>
      </c>
      <c r="DI69" s="48">
        <v>0.132247970264526</v>
      </c>
      <c r="DJ69" s="48">
        <v>5.0387224270943699E-2</v>
      </c>
      <c r="DK69" s="48">
        <v>0.23827407493335301</v>
      </c>
      <c r="DL69" s="48">
        <v>0.28866129920429701</v>
      </c>
      <c r="DM69" s="6">
        <v>7964975.8259680104</v>
      </c>
      <c r="DN69" s="6">
        <v>7965741.1976763997</v>
      </c>
      <c r="DO69" s="6">
        <v>951487.76155829395</v>
      </c>
      <c r="DP69" s="6">
        <v>907506.46797956398</v>
      </c>
      <c r="DQ69" s="48">
        <v>176518.44554743401</v>
      </c>
      <c r="DR69" s="48">
        <v>177363.47304543699</v>
      </c>
      <c r="DS69" s="48">
        <v>353881.91859287198</v>
      </c>
      <c r="DT69" s="48">
        <v>742269.31601085898</v>
      </c>
      <c r="DU69" s="48">
        <v>725631.650396312</v>
      </c>
      <c r="DV69" s="48">
        <v>1467900.9664071701</v>
      </c>
      <c r="DW69">
        <v>0</v>
      </c>
      <c r="DX69">
        <v>0</v>
      </c>
      <c r="DY69">
        <v>0</v>
      </c>
      <c r="DZ69">
        <v>32700</v>
      </c>
      <c r="EA69">
        <v>4511.34453781512</v>
      </c>
      <c r="EB69">
        <v>37211.344537815101</v>
      </c>
      <c r="EC69">
        <v>0</v>
      </c>
      <c r="ED69">
        <v>4.8014770539833096</v>
      </c>
      <c r="EE69">
        <v>4.8014770539833096</v>
      </c>
      <c r="EF69">
        <v>0</v>
      </c>
      <c r="EG69">
        <v>4.8014770539833096</v>
      </c>
      <c r="EH69">
        <v>0</v>
      </c>
      <c r="EI69">
        <v>0</v>
      </c>
      <c r="EJ69">
        <v>0</v>
      </c>
      <c r="EK69">
        <v>1.2657529061465801E-3</v>
      </c>
      <c r="EL69">
        <v>1.2464228513234199</v>
      </c>
      <c r="EM69">
        <v>1.2657529061465801E-3</v>
      </c>
      <c r="EN69">
        <v>1.2464228513234199</v>
      </c>
      <c r="EO69">
        <v>1.2476886042295701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1.00062577218423</v>
      </c>
      <c r="EV69">
        <v>0.116957761205563</v>
      </c>
      <c r="EW69">
        <v>8.9998172508653997E-5</v>
      </c>
      <c r="EX69">
        <v>0</v>
      </c>
      <c r="EY69">
        <v>0</v>
      </c>
      <c r="EZ69">
        <v>8.9753580780737394</v>
      </c>
      <c r="FA69" s="1">
        <v>8.9721772594253402E-5</v>
      </c>
      <c r="FB69" s="1">
        <v>8.9823055166207699E-5</v>
      </c>
      <c r="FC69">
        <v>0</v>
      </c>
      <c r="FD69">
        <v>12.456</v>
      </c>
      <c r="FE69">
        <v>8.9994960401629202E-5</v>
      </c>
      <c r="FF69" s="1">
        <v>8.99816532014818E-5</v>
      </c>
      <c r="FG69" s="1">
        <v>0</v>
      </c>
      <c r="FH69">
        <v>8.9994049484398695E-5</v>
      </c>
      <c r="FI69">
        <v>4.4379631796877197</v>
      </c>
      <c r="FJ69">
        <v>0</v>
      </c>
      <c r="FK69">
        <v>0</v>
      </c>
      <c r="FL69">
        <v>0</v>
      </c>
      <c r="FM69">
        <v>0</v>
      </c>
      <c r="FN69">
        <v>2.4855643598886701E-8</v>
      </c>
      <c r="FO69">
        <v>1.3614274561001E-8</v>
      </c>
      <c r="FP69">
        <v>1.32284405651716E-9</v>
      </c>
      <c r="FQ69">
        <v>1.3614274561001E-8</v>
      </c>
      <c r="FR69" s="1">
        <v>2.4855643598886701E-8</v>
      </c>
      <c r="FS69" s="1">
        <v>8.1961601949842506E-9</v>
      </c>
      <c r="FT69" s="1">
        <v>2.4855643598886701E-8</v>
      </c>
      <c r="FU69">
        <v>0</v>
      </c>
      <c r="FV69">
        <v>8.19858298584108E-7</v>
      </c>
      <c r="FW69">
        <v>-2.0782524027716101E-7</v>
      </c>
      <c r="FX69">
        <v>1.9841193478530099E-7</v>
      </c>
      <c r="FY69">
        <v>4.06237175062463E-7</v>
      </c>
      <c r="FZ69" s="1">
        <v>2.2027084061078299E-7</v>
      </c>
      <c r="GA69" s="1">
        <v>4.3348767692595602E-7</v>
      </c>
      <c r="GB69" s="1">
        <v>2.13216836315172E-7</v>
      </c>
      <c r="GC69" s="1">
        <v>2.5</v>
      </c>
      <c r="GD69" s="1">
        <v>3.4906585039886501E-2</v>
      </c>
      <c r="GE69">
        <v>0.11874999999999999</v>
      </c>
      <c r="GF69">
        <v>1.00062577218423</v>
      </c>
      <c r="GG69">
        <v>0.116957761205563</v>
      </c>
      <c r="GH69">
        <v>9.7999642760804306E-5</v>
      </c>
      <c r="GI69">
        <v>9.7999502294165904E-5</v>
      </c>
      <c r="GJ69">
        <v>1.6772584230491501</v>
      </c>
      <c r="GK69">
        <v>0.113543883840867</v>
      </c>
      <c r="GL69">
        <v>9.7999642760804306E-5</v>
      </c>
      <c r="GM69">
        <v>9.7999502294165904E-5</v>
      </c>
      <c r="GN69">
        <v>0</v>
      </c>
      <c r="GO69">
        <v>4.7336044963630703</v>
      </c>
      <c r="GP69" s="1">
        <v>9.7979018293448101E-5</v>
      </c>
      <c r="GQ69" s="1">
        <v>9.7862081205019006E-5</v>
      </c>
      <c r="GR69">
        <v>0</v>
      </c>
      <c r="GS69">
        <v>5.2003684845037403</v>
      </c>
      <c r="GT69">
        <v>9.79948637698235E-5</v>
      </c>
      <c r="GU69" s="1">
        <v>9.7993017380643103E-5</v>
      </c>
      <c r="GV69">
        <v>0</v>
      </c>
      <c r="GW69">
        <v>9.7994367962206397E-5</v>
      </c>
      <c r="GX69">
        <v>3.7538705645468302</v>
      </c>
      <c r="GY69">
        <v>0</v>
      </c>
      <c r="GZ69">
        <v>9.7993299388365805E-5</v>
      </c>
      <c r="HA69">
        <v>0</v>
      </c>
      <c r="HB69">
        <v>0</v>
      </c>
      <c r="HC69">
        <v>1.87106551852167E-6</v>
      </c>
      <c r="HD69">
        <v>1.87106551852167E-6</v>
      </c>
      <c r="HE69">
        <v>7.2739491874251803E-8</v>
      </c>
      <c r="HF69">
        <v>1.87106551852167E-6</v>
      </c>
      <c r="HG69">
        <v>4.8781121186891596E-7</v>
      </c>
      <c r="HH69">
        <v>4.8781121186891596E-7</v>
      </c>
      <c r="HI69">
        <v>4.5347623967018001E-7</v>
      </c>
      <c r="HJ69">
        <v>0.86600108142635401</v>
      </c>
      <c r="HK69">
        <v>7.2373760255941503E-3</v>
      </c>
      <c r="HL69">
        <v>-2.3538065049269599E-6</v>
      </c>
      <c r="HM69">
        <v>2.5274691573731001E-7</v>
      </c>
      <c r="HN69">
        <v>2.6065534206642701E-6</v>
      </c>
      <c r="HO69" s="1">
        <v>1.74359700956483E-7</v>
      </c>
      <c r="HP69">
        <v>5.5731858940882101E-7</v>
      </c>
      <c r="HQ69">
        <v>3.8295888845233701E-7</v>
      </c>
      <c r="HR69">
        <v>1.2999999999999901</v>
      </c>
      <c r="HS69">
        <v>0</v>
      </c>
      <c r="HT69">
        <v>0</v>
      </c>
      <c r="HU69">
        <v>0</v>
      </c>
      <c r="HV69">
        <v>8.9753580780737394</v>
      </c>
      <c r="HW69" s="1">
        <v>9.7979018293448101E-5</v>
      </c>
      <c r="HX69" s="1">
        <v>9.7862081205019006E-5</v>
      </c>
      <c r="HY69">
        <v>0</v>
      </c>
      <c r="HZ69">
        <v>12.456</v>
      </c>
      <c r="IA69">
        <v>9.79948637698235E-5</v>
      </c>
      <c r="IB69" s="1">
        <v>9.7993017380643103E-5</v>
      </c>
      <c r="IC69" s="1">
        <v>0</v>
      </c>
      <c r="ID69">
        <v>9.7994367962206397E-5</v>
      </c>
      <c r="IE69">
        <v>4.4379631796877197</v>
      </c>
      <c r="IF69">
        <v>0</v>
      </c>
      <c r="IG69">
        <v>9.7993299388365805E-5</v>
      </c>
      <c r="IH69">
        <v>0</v>
      </c>
      <c r="II69">
        <v>0</v>
      </c>
      <c r="IJ69">
        <v>1.87106551852167E-6</v>
      </c>
      <c r="IK69">
        <v>1.87106551852167E-6</v>
      </c>
      <c r="IL69">
        <v>7.2739491874251803E-8</v>
      </c>
      <c r="IM69">
        <v>1.87106551852167E-6</v>
      </c>
      <c r="IN69">
        <v>4.8781121186891596E-7</v>
      </c>
      <c r="IO69">
        <v>4.8781121186891596E-7</v>
      </c>
      <c r="IP69">
        <v>4.5347623967018001E-7</v>
      </c>
      <c r="IQ69">
        <v>0.86600108142635401</v>
      </c>
      <c r="IR69">
        <v>7.2373760255941503E-3</v>
      </c>
      <c r="IS69">
        <v>23378</v>
      </c>
      <c r="IT69">
        <v>16789</v>
      </c>
      <c r="IU69">
        <v>238</v>
      </c>
      <c r="IV69">
        <v>223</v>
      </c>
      <c r="IW69">
        <v>15</v>
      </c>
      <c r="IX69">
        <v>223</v>
      </c>
      <c r="IY69">
        <v>0</v>
      </c>
      <c r="IZ69">
        <v>7</v>
      </c>
      <c r="JA69">
        <v>1209</v>
      </c>
      <c r="JB69">
        <v>14724</v>
      </c>
      <c r="JC69">
        <v>7846</v>
      </c>
      <c r="JD69">
        <v>1730</v>
      </c>
      <c r="JE69">
        <v>1723</v>
      </c>
      <c r="JF69">
        <v>8654</v>
      </c>
      <c r="JG69">
        <v>7655</v>
      </c>
      <c r="JH69">
        <v>2</v>
      </c>
      <c r="JI69">
        <v>2</v>
      </c>
      <c r="JJ69">
        <v>997</v>
      </c>
      <c r="JK69">
        <v>1.17452985261223E-2</v>
      </c>
      <c r="JL69">
        <v>6.5179375460989704E-3</v>
      </c>
      <c r="JM69">
        <v>1.17432743716445E-2</v>
      </c>
      <c r="JN69">
        <v>1.17452985261223E-2</v>
      </c>
      <c r="JO69">
        <v>6.5179375460989704E-3</v>
      </c>
      <c r="JP69">
        <v>6.5168663813848201E-3</v>
      </c>
      <c r="JQ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W69">
        <v>6.8789963771470504</v>
      </c>
      <c r="JX69">
        <v>6.8791036256157403</v>
      </c>
      <c r="JY69">
        <v>2.4796366204048499</v>
      </c>
      <c r="JZ69">
        <v>2.4795516420194499</v>
      </c>
      <c r="KA69">
        <v>-2.5616317452041201E-6</v>
      </c>
      <c r="KB69">
        <v>4.51158850522611E-7</v>
      </c>
      <c r="KC69">
        <v>3.0127905957267302E-6</v>
      </c>
      <c r="KD69" s="1">
        <v>3.94630541567267E-7</v>
      </c>
      <c r="KE69">
        <v>9.9080626633477704E-7</v>
      </c>
      <c r="KF69">
        <v>5.9617572476750898E-7</v>
      </c>
      <c r="KG69" s="1">
        <v>2.5</v>
      </c>
      <c r="KH69">
        <v>7051454.20784909</v>
      </c>
      <c r="KI69">
        <v>14064942.166714</v>
      </c>
      <c r="KJ69" s="1">
        <v>3.4906585039886501E-2</v>
      </c>
      <c r="KK69">
        <v>0.11874999999999999</v>
      </c>
      <c r="KL69">
        <v>0</v>
      </c>
      <c r="KM69" t="s">
        <v>904</v>
      </c>
      <c r="KO69" t="s">
        <v>905</v>
      </c>
      <c r="KP69" t="s">
        <v>525</v>
      </c>
      <c r="KQ69" t="s">
        <v>320</v>
      </c>
      <c r="KR69">
        <v>4</v>
      </c>
      <c r="KS69">
        <v>0</v>
      </c>
      <c r="KT69">
        <v>0</v>
      </c>
      <c r="KU69">
        <v>0</v>
      </c>
      <c r="KV69">
        <v>1</v>
      </c>
      <c r="KX69">
        <v>1</v>
      </c>
      <c r="KY69">
        <v>1</v>
      </c>
      <c r="LF69" t="s">
        <v>321</v>
      </c>
      <c r="LK69">
        <v>1</v>
      </c>
      <c r="LL69" t="s">
        <v>318</v>
      </c>
      <c r="LM69" t="s">
        <v>318</v>
      </c>
      <c r="LN69">
        <v>0</v>
      </c>
      <c r="LO69">
        <v>1</v>
      </c>
    </row>
    <row r="70" spans="1:327" x14ac:dyDescent="0.2">
      <c r="A70" t="s">
        <v>364</v>
      </c>
      <c r="B70">
        <v>21</v>
      </c>
      <c r="C70">
        <v>4</v>
      </c>
      <c r="D70" t="s">
        <v>525</v>
      </c>
      <c r="E70" t="s">
        <v>462</v>
      </c>
      <c r="F70" t="s">
        <v>529</v>
      </c>
      <c r="G70">
        <v>4</v>
      </c>
      <c r="H70">
        <v>3</v>
      </c>
      <c r="I70" s="6">
        <v>8460435.4405367095</v>
      </c>
      <c r="J70">
        <v>0</v>
      </c>
      <c r="K70">
        <v>0</v>
      </c>
      <c r="L70" t="s">
        <v>320</v>
      </c>
      <c r="M70" t="s">
        <v>318</v>
      </c>
      <c r="N70" t="s">
        <v>462</v>
      </c>
      <c r="O70" t="s">
        <v>529</v>
      </c>
      <c r="P70" s="6">
        <f t="shared" si="2"/>
        <v>5573708.5594632905</v>
      </c>
      <c r="Q70" s="6">
        <f t="shared" si="3"/>
        <v>14034144</v>
      </c>
      <c r="R70" s="6">
        <v>8460435.4405367095</v>
      </c>
      <c r="S70" t="s">
        <v>632</v>
      </c>
      <c r="T70" s="51">
        <v>44421.618120046296</v>
      </c>
      <c r="U70" s="6">
        <v>14034144.029234299</v>
      </c>
      <c r="V70">
        <v>1</v>
      </c>
      <c r="W70">
        <v>1</v>
      </c>
      <c r="X70" t="s">
        <v>530</v>
      </c>
      <c r="Y70" t="s">
        <v>530</v>
      </c>
      <c r="Z70">
        <v>610</v>
      </c>
      <c r="AA70">
        <v>864</v>
      </c>
      <c r="AB70">
        <v>1911</v>
      </c>
      <c r="AC70">
        <v>238</v>
      </c>
      <c r="AD70">
        <v>3.63</v>
      </c>
      <c r="AE70">
        <v>0</v>
      </c>
      <c r="AF70">
        <v>69.116442918777395</v>
      </c>
      <c r="AG70">
        <v>0</v>
      </c>
      <c r="AH70" t="s">
        <v>906</v>
      </c>
      <c r="AI70" t="s">
        <v>636</v>
      </c>
      <c r="AJ70" t="s">
        <v>636</v>
      </c>
      <c r="AM70">
        <v>0</v>
      </c>
      <c r="AN70">
        <v>0</v>
      </c>
      <c r="AO70">
        <v>0</v>
      </c>
      <c r="AP70">
        <v>0</v>
      </c>
      <c r="AQ70">
        <v>1</v>
      </c>
      <c r="AR70">
        <v>1</v>
      </c>
      <c r="AV70">
        <v>1</v>
      </c>
      <c r="AW70">
        <v>3</v>
      </c>
      <c r="BE70" s="35">
        <v>9216</v>
      </c>
      <c r="BF70" t="b">
        <v>1</v>
      </c>
      <c r="BG70">
        <v>0</v>
      </c>
      <c r="BI70" s="6">
        <v>14034144.029234299</v>
      </c>
      <c r="BK70" s="6">
        <v>14034144.029234299</v>
      </c>
      <c r="BL70">
        <v>0</v>
      </c>
      <c r="BM70" s="6">
        <v>0.31689156278751901</v>
      </c>
      <c r="BN70" s="6">
        <v>15861236.067435401</v>
      </c>
      <c r="BO70" s="6">
        <v>1827084.3786291999</v>
      </c>
      <c r="BP70">
        <v>6.3512212106290402</v>
      </c>
      <c r="BQ70">
        <v>0.99145913359567805</v>
      </c>
      <c r="BR70">
        <v>0</v>
      </c>
      <c r="BS70">
        <v>36</v>
      </c>
      <c r="BT70">
        <v>137</v>
      </c>
      <c r="BU70">
        <v>332</v>
      </c>
      <c r="BV70">
        <v>866</v>
      </c>
      <c r="BW70" s="41">
        <v>0</v>
      </c>
      <c r="BX70">
        <v>0</v>
      </c>
      <c r="BY70" s="41">
        <v>0</v>
      </c>
      <c r="BZ70">
        <v>14724</v>
      </c>
      <c r="CA70" s="41">
        <v>0</v>
      </c>
      <c r="CB70">
        <v>0</v>
      </c>
      <c r="CC70" s="41">
        <v>0</v>
      </c>
      <c r="CD70">
        <v>8651</v>
      </c>
      <c r="CE70">
        <v>0</v>
      </c>
      <c r="CF70">
        <v>62832</v>
      </c>
      <c r="CG70">
        <v>8848</v>
      </c>
      <c r="CH70">
        <v>125426</v>
      </c>
      <c r="CI70" s="41">
        <v>0</v>
      </c>
      <c r="CJ70">
        <v>0</v>
      </c>
      <c r="CK70" s="41">
        <v>0</v>
      </c>
      <c r="CL70">
        <v>3504089</v>
      </c>
      <c r="CM70" s="41">
        <v>0</v>
      </c>
      <c r="CN70">
        <v>0</v>
      </c>
      <c r="CO70" s="41">
        <v>0</v>
      </c>
      <c r="CP70">
        <v>2058938</v>
      </c>
      <c r="CQ70">
        <v>368</v>
      </c>
      <c r="CR70" s="52">
        <v>0</v>
      </c>
      <c r="CS70" s="52">
        <v>0</v>
      </c>
      <c r="CT70">
        <v>8848</v>
      </c>
      <c r="CU70" s="52">
        <v>0</v>
      </c>
      <c r="CV70" s="52">
        <v>0</v>
      </c>
      <c r="CW70">
        <v>368</v>
      </c>
      <c r="CX70">
        <v>8848</v>
      </c>
      <c r="CY70" t="s">
        <v>907</v>
      </c>
      <c r="DA70" s="6">
        <v>6995827.6030676356</v>
      </c>
      <c r="DB70" s="6">
        <v>7038316.4261666909</v>
      </c>
      <c r="DC70">
        <v>0</v>
      </c>
      <c r="DD70">
        <v>0</v>
      </c>
      <c r="DE70" s="6">
        <v>0.121446847261702</v>
      </c>
      <c r="DF70" s="6">
        <v>0.19544471552581699</v>
      </c>
      <c r="DG70" s="48">
        <v>3.9042372760492598E-2</v>
      </c>
      <c r="DH70" s="48">
        <v>5.7417515618105402E-2</v>
      </c>
      <c r="DI70" s="48">
        <v>9.6459888378597994E-2</v>
      </c>
      <c r="DJ70" s="48">
        <v>8.2404474501209607E-2</v>
      </c>
      <c r="DK70" s="48">
        <v>0.13802719990771201</v>
      </c>
      <c r="DL70" s="48">
        <v>0.220431674408921</v>
      </c>
      <c r="DM70" s="6">
        <v>7930264.6151917996</v>
      </c>
      <c r="DN70" s="6">
        <v>7930971.4522436401</v>
      </c>
      <c r="DO70" s="6">
        <v>934436.88941265095</v>
      </c>
      <c r="DP70" s="6">
        <v>892647.48921655596</v>
      </c>
      <c r="DQ70" s="48">
        <v>188864.21098142999</v>
      </c>
      <c r="DR70" s="48">
        <v>190216.91549575899</v>
      </c>
      <c r="DS70" s="48">
        <v>379081.12647718901</v>
      </c>
      <c r="DT70" s="48">
        <v>712372.67843122105</v>
      </c>
      <c r="DU70" s="48">
        <v>698712.926661973</v>
      </c>
      <c r="DV70" s="48">
        <v>1411085.60509319</v>
      </c>
      <c r="DW70">
        <v>0</v>
      </c>
      <c r="DX70">
        <v>0</v>
      </c>
      <c r="DY70">
        <v>0</v>
      </c>
      <c r="DZ70">
        <v>33200</v>
      </c>
      <c r="EA70">
        <v>3717.6470588235202</v>
      </c>
      <c r="EB70">
        <v>36917.647058823502</v>
      </c>
      <c r="EC70">
        <v>0</v>
      </c>
      <c r="ED70">
        <v>6.3512212106290402</v>
      </c>
      <c r="EE70">
        <v>6.3512212106290402</v>
      </c>
      <c r="EF70">
        <v>0</v>
      </c>
      <c r="EG70">
        <v>6.3512212106290402</v>
      </c>
      <c r="EH70">
        <v>0</v>
      </c>
      <c r="EI70">
        <v>0</v>
      </c>
      <c r="EJ70">
        <v>0</v>
      </c>
      <c r="EK70">
        <v>1.26466606636074E-3</v>
      </c>
      <c r="EL70">
        <v>0.99019446752931695</v>
      </c>
      <c r="EM70">
        <v>1.26466606636074E-3</v>
      </c>
      <c r="EN70">
        <v>0.99019446752931695</v>
      </c>
      <c r="EO70">
        <v>0.99145913359567805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1.0711491767860799</v>
      </c>
      <c r="EV70">
        <v>0.12310802662946101</v>
      </c>
      <c r="EW70">
        <v>8.9997942179342804E-5</v>
      </c>
      <c r="EX70">
        <v>0</v>
      </c>
      <c r="EY70">
        <v>0</v>
      </c>
      <c r="EZ70">
        <v>8.8787912450183608</v>
      </c>
      <c r="FA70">
        <v>8.9667195972753495E-5</v>
      </c>
      <c r="FB70">
        <v>8.9848339064280095E-5</v>
      </c>
      <c r="FC70">
        <v>0</v>
      </c>
      <c r="FD70">
        <v>12.456</v>
      </c>
      <c r="FE70" s="1">
        <v>8.99947651232524E-5</v>
      </c>
      <c r="FF70">
        <v>8.9983769830409498E-5</v>
      </c>
      <c r="FG70">
        <v>0</v>
      </c>
      <c r="FH70" s="1">
        <v>8.9993763526696706E-5</v>
      </c>
      <c r="FI70">
        <v>4.5117302820124303</v>
      </c>
      <c r="FJ70">
        <v>0</v>
      </c>
      <c r="FK70">
        <v>0</v>
      </c>
      <c r="FL70">
        <v>0</v>
      </c>
      <c r="FM70">
        <v>0</v>
      </c>
      <c r="FN70" s="1">
        <v>1.3780486678161E-7</v>
      </c>
      <c r="FO70" s="1">
        <v>1.3780486678161E-7</v>
      </c>
      <c r="FP70" s="1">
        <v>1.2444303365555199E-9</v>
      </c>
      <c r="FQ70" s="1">
        <v>1.3780486678161E-7</v>
      </c>
      <c r="FR70" s="1">
        <v>8.2012263646902201E-9</v>
      </c>
      <c r="FS70" s="1">
        <v>8.2012263646902201E-9</v>
      </c>
      <c r="FT70" s="1">
        <v>6.2731926320225201E-9</v>
      </c>
      <c r="FU70">
        <v>0</v>
      </c>
      <c r="FV70">
        <v>8.1759194126007596E-7</v>
      </c>
      <c r="FW70" s="1">
        <v>-6.0216988320206103E-7</v>
      </c>
      <c r="FX70" s="1">
        <v>1.9334388312152499E-7</v>
      </c>
      <c r="FY70" s="1">
        <v>7.9551376632358703E-7</v>
      </c>
      <c r="FZ70">
        <v>2.3324051806866E-7</v>
      </c>
      <c r="GA70" s="1">
        <v>3.5087543261798002E-7</v>
      </c>
      <c r="GB70">
        <v>1.1763491454932E-7</v>
      </c>
      <c r="GC70" s="1">
        <v>2.75</v>
      </c>
      <c r="GD70">
        <v>3.4906585039886501E-2</v>
      </c>
      <c r="GE70">
        <v>0.125</v>
      </c>
      <c r="GF70">
        <v>1.0711491767860799</v>
      </c>
      <c r="GG70">
        <v>0.12310802662946101</v>
      </c>
      <c r="GH70">
        <v>9.7999999999931394E-5</v>
      </c>
      <c r="GI70">
        <v>9.7982174801169997E-5</v>
      </c>
      <c r="GJ70">
        <v>2.09753423347775</v>
      </c>
      <c r="GK70">
        <v>0.11411819587672201</v>
      </c>
      <c r="GL70">
        <v>9.7999999999931394E-5</v>
      </c>
      <c r="GM70">
        <v>9.7982174801169997E-5</v>
      </c>
      <c r="GN70">
        <v>0</v>
      </c>
      <c r="GO70">
        <v>3.35266319455088</v>
      </c>
      <c r="GP70" s="1">
        <v>9.7965729464521897E-5</v>
      </c>
      <c r="GQ70" s="1">
        <v>9.7831027273592705E-5</v>
      </c>
      <c r="GR70">
        <v>0</v>
      </c>
      <c r="GS70">
        <v>5.2003684726742598</v>
      </c>
      <c r="GT70" s="1">
        <v>9.7994722896316196E-5</v>
      </c>
      <c r="GU70">
        <v>9.7993121891209997E-5</v>
      </c>
      <c r="GV70">
        <v>9.79497686379726E-5</v>
      </c>
      <c r="GW70">
        <v>9.7994162165049303E-5</v>
      </c>
      <c r="GX70">
        <v>3.2316358167524801</v>
      </c>
      <c r="GY70">
        <v>0</v>
      </c>
      <c r="GZ70" s="1">
        <v>9.7996655490407899E-5</v>
      </c>
      <c r="HA70">
        <v>0</v>
      </c>
      <c r="HB70">
        <v>0</v>
      </c>
      <c r="HC70">
        <v>2.1670103405035899E-6</v>
      </c>
      <c r="HD70">
        <v>2.1670103405035899E-6</v>
      </c>
      <c r="HE70">
        <v>9.12238460104575E-7</v>
      </c>
      <c r="HF70">
        <v>2.1670103405035899E-6</v>
      </c>
      <c r="HG70">
        <v>3.96966280291621E-7</v>
      </c>
      <c r="HH70">
        <v>3.96966280291621E-7</v>
      </c>
      <c r="HI70">
        <v>3.8289529946666699E-7</v>
      </c>
      <c r="HJ70">
        <v>0.86600107791198799</v>
      </c>
      <c r="HK70">
        <v>5.08707512363626E-3</v>
      </c>
      <c r="HL70">
        <v>-1.1872490935203501E-6</v>
      </c>
      <c r="HM70">
        <v>2.3454196535214401E-7</v>
      </c>
      <c r="HN70">
        <v>1.4217910588724899E-6</v>
      </c>
      <c r="HO70">
        <v>2.30380304764091E-7</v>
      </c>
      <c r="HP70">
        <v>4.5969662411656402E-7</v>
      </c>
      <c r="HQ70">
        <v>2.2931631935247299E-7</v>
      </c>
      <c r="HR70">
        <v>2.0499999999999998</v>
      </c>
      <c r="HS70">
        <v>0</v>
      </c>
      <c r="HT70">
        <v>0</v>
      </c>
      <c r="HU70">
        <v>0</v>
      </c>
      <c r="HV70">
        <v>8.8787912450183608</v>
      </c>
      <c r="HW70" s="1">
        <v>9.7965729464521897E-5</v>
      </c>
      <c r="HX70" s="1">
        <v>9.7831027273592705E-5</v>
      </c>
      <c r="HY70">
        <v>0</v>
      </c>
      <c r="HZ70">
        <v>12.456</v>
      </c>
      <c r="IA70" s="1">
        <v>9.7994722896316196E-5</v>
      </c>
      <c r="IB70">
        <v>9.7993121891209997E-5</v>
      </c>
      <c r="IC70">
        <v>9.79497686379726E-5</v>
      </c>
      <c r="ID70" s="1">
        <v>9.7994162165049303E-5</v>
      </c>
      <c r="IE70">
        <v>4.5117302820124303</v>
      </c>
      <c r="IF70">
        <v>0</v>
      </c>
      <c r="IG70" s="1">
        <v>9.7996655490407899E-5</v>
      </c>
      <c r="IH70">
        <v>0</v>
      </c>
      <c r="II70">
        <v>0</v>
      </c>
      <c r="IJ70">
        <v>2.1670103405035899E-6</v>
      </c>
      <c r="IK70">
        <v>2.1670103405035899E-6</v>
      </c>
      <c r="IL70">
        <v>9.12238460104575E-7</v>
      </c>
      <c r="IM70">
        <v>2.1670103405035899E-6</v>
      </c>
      <c r="IN70">
        <v>3.96966280291621E-7</v>
      </c>
      <c r="IO70">
        <v>3.96966280291621E-7</v>
      </c>
      <c r="IP70">
        <v>3.8289529946666699E-7</v>
      </c>
      <c r="IQ70">
        <v>0.86600107791198799</v>
      </c>
      <c r="IR70">
        <v>5.08707512363626E-3</v>
      </c>
      <c r="IS70">
        <v>23378</v>
      </c>
      <c r="IT70">
        <v>16789</v>
      </c>
      <c r="IU70">
        <v>238</v>
      </c>
      <c r="IV70">
        <v>223</v>
      </c>
      <c r="IW70">
        <v>15</v>
      </c>
      <c r="IX70">
        <v>223</v>
      </c>
      <c r="IY70">
        <v>0</v>
      </c>
      <c r="IZ70">
        <v>7</v>
      </c>
      <c r="JA70">
        <v>1209</v>
      </c>
      <c r="JB70">
        <v>14724</v>
      </c>
      <c r="JC70">
        <v>7846</v>
      </c>
      <c r="JD70">
        <v>1730</v>
      </c>
      <c r="JE70">
        <v>1723</v>
      </c>
      <c r="JF70">
        <v>8654</v>
      </c>
      <c r="JG70">
        <v>7655</v>
      </c>
      <c r="JH70">
        <v>2</v>
      </c>
      <c r="JI70">
        <v>2</v>
      </c>
      <c r="JJ70">
        <v>997</v>
      </c>
      <c r="JK70">
        <v>1.17452985261223E-2</v>
      </c>
      <c r="JL70">
        <v>6.5179375460989704E-3</v>
      </c>
      <c r="JM70">
        <v>1.17432743716445E-2</v>
      </c>
      <c r="JN70">
        <v>1.17452985261223E-2</v>
      </c>
      <c r="JO70">
        <v>6.5179375460989704E-3</v>
      </c>
      <c r="JP70">
        <v>6.5168663813848201E-3</v>
      </c>
      <c r="JQ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W70">
        <v>6.8789963771470504</v>
      </c>
      <c r="JX70">
        <v>6.8791036256157403</v>
      </c>
      <c r="JY70">
        <v>2.4796366204048499</v>
      </c>
      <c r="JZ70">
        <v>2.4795516420194499</v>
      </c>
      <c r="KA70">
        <v>-1.78941897672241E-6</v>
      </c>
      <c r="KB70">
        <v>4.2788584847367001E-7</v>
      </c>
      <c r="KC70">
        <v>2.21730482519608E-6</v>
      </c>
      <c r="KD70">
        <v>4.63620822832751E-7</v>
      </c>
      <c r="KE70">
        <v>8.1057205673454399E-7</v>
      </c>
      <c r="KF70">
        <v>3.4695123390179298E-7</v>
      </c>
      <c r="KG70" s="1">
        <v>2.75</v>
      </c>
      <c r="KH70">
        <v>7032099.5605269503</v>
      </c>
      <c r="KI70">
        <v>14027927.163594499</v>
      </c>
      <c r="KJ70">
        <v>3.4906585039886501E-2</v>
      </c>
      <c r="KK70">
        <v>0.125</v>
      </c>
      <c r="KL70">
        <v>0</v>
      </c>
      <c r="KM70" t="s">
        <v>908</v>
      </c>
      <c r="KO70" t="s">
        <v>909</v>
      </c>
      <c r="KP70" t="s">
        <v>525</v>
      </c>
      <c r="KQ70" t="s">
        <v>320</v>
      </c>
      <c r="KR70">
        <v>4</v>
      </c>
      <c r="KS70">
        <v>0</v>
      </c>
      <c r="KT70">
        <v>0</v>
      </c>
      <c r="KU70">
        <v>0</v>
      </c>
      <c r="KV70">
        <v>1</v>
      </c>
      <c r="KX70">
        <v>1</v>
      </c>
      <c r="KY70">
        <v>1</v>
      </c>
      <c r="LF70" t="s">
        <v>321</v>
      </c>
      <c r="LK70">
        <v>1</v>
      </c>
      <c r="LL70" t="s">
        <v>318</v>
      </c>
      <c r="LM70" t="s">
        <v>318</v>
      </c>
      <c r="LN70">
        <v>0</v>
      </c>
      <c r="LO70">
        <v>1</v>
      </c>
    </row>
    <row r="71" spans="1:327" x14ac:dyDescent="0.2">
      <c r="A71" t="s">
        <v>364</v>
      </c>
      <c r="B71">
        <v>89</v>
      </c>
      <c r="C71">
        <v>4</v>
      </c>
      <c r="D71" t="s">
        <v>525</v>
      </c>
      <c r="E71" t="s">
        <v>462</v>
      </c>
      <c r="F71" t="s">
        <v>529</v>
      </c>
      <c r="G71">
        <v>4</v>
      </c>
      <c r="H71">
        <v>4</v>
      </c>
      <c r="I71" s="6">
        <v>8758945.0135533102</v>
      </c>
      <c r="J71">
        <v>0</v>
      </c>
      <c r="K71">
        <v>0</v>
      </c>
      <c r="L71" t="s">
        <v>320</v>
      </c>
      <c r="M71" t="s">
        <v>318</v>
      </c>
      <c r="N71" t="s">
        <v>462</v>
      </c>
      <c r="O71" t="s">
        <v>529</v>
      </c>
      <c r="P71" s="6">
        <f t="shared" si="2"/>
        <v>5378022.9864466898</v>
      </c>
      <c r="Q71" s="6">
        <f t="shared" si="3"/>
        <v>14136968</v>
      </c>
      <c r="R71" s="6">
        <v>8758945.0135533102</v>
      </c>
      <c r="S71" t="s">
        <v>632</v>
      </c>
      <c r="T71" s="51">
        <v>44421.75794787037</v>
      </c>
      <c r="U71" s="6">
        <v>14136968.5326776</v>
      </c>
      <c r="V71">
        <v>1</v>
      </c>
      <c r="W71">
        <v>1</v>
      </c>
      <c r="X71" t="s">
        <v>530</v>
      </c>
      <c r="Y71" t="s">
        <v>530</v>
      </c>
      <c r="Z71">
        <v>531</v>
      </c>
      <c r="AA71">
        <v>882</v>
      </c>
      <c r="AB71">
        <v>1911</v>
      </c>
      <c r="AC71">
        <v>238</v>
      </c>
      <c r="AD71">
        <v>3.706</v>
      </c>
      <c r="AE71">
        <v>0</v>
      </c>
      <c r="AF71">
        <v>51.5372955799102</v>
      </c>
      <c r="AG71">
        <v>0</v>
      </c>
      <c r="AH71" t="s">
        <v>910</v>
      </c>
      <c r="AI71" t="s">
        <v>636</v>
      </c>
      <c r="AJ71" t="s">
        <v>636</v>
      </c>
      <c r="AM71">
        <v>0</v>
      </c>
      <c r="AN71">
        <v>0</v>
      </c>
      <c r="AO71">
        <v>0</v>
      </c>
      <c r="AP71">
        <v>0</v>
      </c>
      <c r="AQ71">
        <v>1</v>
      </c>
      <c r="AR71">
        <v>1</v>
      </c>
      <c r="AV71">
        <v>1</v>
      </c>
      <c r="AW71">
        <v>4</v>
      </c>
      <c r="BE71" s="35">
        <v>8774</v>
      </c>
      <c r="BF71" t="b">
        <v>1</v>
      </c>
      <c r="BG71">
        <v>0</v>
      </c>
      <c r="BI71" s="6">
        <v>14136968.5326776</v>
      </c>
      <c r="BK71" s="6">
        <v>14136968.5326776</v>
      </c>
      <c r="BL71">
        <v>0</v>
      </c>
      <c r="BM71" s="6">
        <v>0.42909879823221703</v>
      </c>
      <c r="BN71" s="6">
        <v>15960199.3787768</v>
      </c>
      <c r="BO71" s="6">
        <v>1823218.86442752</v>
      </c>
      <c r="BP71">
        <v>10.4753467763682</v>
      </c>
      <c r="BQ71">
        <v>1.0772260545151799</v>
      </c>
      <c r="BR71">
        <v>0</v>
      </c>
      <c r="BS71">
        <v>36</v>
      </c>
      <c r="BT71">
        <v>139</v>
      </c>
      <c r="BU71">
        <v>326</v>
      </c>
      <c r="BV71">
        <v>865</v>
      </c>
      <c r="BW71" s="41">
        <v>0</v>
      </c>
      <c r="BX71">
        <v>1</v>
      </c>
      <c r="BY71" s="41">
        <v>0</v>
      </c>
      <c r="BZ71">
        <v>14723</v>
      </c>
      <c r="CA71" s="41">
        <v>0</v>
      </c>
      <c r="CB71">
        <v>0</v>
      </c>
      <c r="CC71" s="41">
        <v>0</v>
      </c>
      <c r="CD71">
        <v>8652</v>
      </c>
      <c r="CE71">
        <v>8</v>
      </c>
      <c r="CF71">
        <v>61404</v>
      </c>
      <c r="CG71">
        <v>8404</v>
      </c>
      <c r="CH71">
        <v>126854</v>
      </c>
      <c r="CI71" s="41">
        <v>0</v>
      </c>
      <c r="CJ71">
        <v>238</v>
      </c>
      <c r="CK71" s="41">
        <v>0</v>
      </c>
      <c r="CL71">
        <v>3503851</v>
      </c>
      <c r="CM71" s="41">
        <v>0</v>
      </c>
      <c r="CN71">
        <v>0</v>
      </c>
      <c r="CO71" s="41">
        <v>0</v>
      </c>
      <c r="CP71">
        <v>2059176</v>
      </c>
      <c r="CQ71">
        <v>362</v>
      </c>
      <c r="CR71" s="52">
        <v>0</v>
      </c>
      <c r="CS71" s="52">
        <v>0</v>
      </c>
      <c r="CT71">
        <v>8412</v>
      </c>
      <c r="CU71" s="52">
        <v>0</v>
      </c>
      <c r="CV71" s="52">
        <v>0</v>
      </c>
      <c r="CW71">
        <v>362</v>
      </c>
      <c r="CX71">
        <v>8412</v>
      </c>
      <c r="CY71" t="s">
        <v>911</v>
      </c>
      <c r="DA71" s="6">
        <v>7046354.4071603622</v>
      </c>
      <c r="DB71" s="6">
        <v>7090614.1255173311</v>
      </c>
      <c r="DC71">
        <v>0</v>
      </c>
      <c r="DD71">
        <v>0</v>
      </c>
      <c r="DE71" s="6">
        <v>0.118985029183272</v>
      </c>
      <c r="DF71" s="6">
        <v>0.310113769048945</v>
      </c>
      <c r="DG71" s="48">
        <v>5.5448012676531003E-2</v>
      </c>
      <c r="DH71" s="48">
        <v>0.113162514244512</v>
      </c>
      <c r="DI71" s="48">
        <v>0.168610526921043</v>
      </c>
      <c r="DJ71" s="48">
        <v>6.3537016506741303E-2</v>
      </c>
      <c r="DK71" s="48">
        <v>0.19695125480443201</v>
      </c>
      <c r="DL71" s="48">
        <v>0.26048827131117303</v>
      </c>
      <c r="DM71" s="6">
        <v>7979648.8935192702</v>
      </c>
      <c r="DN71" s="6">
        <v>7980550.4852575799</v>
      </c>
      <c r="DO71" s="6">
        <v>933294.36610993498</v>
      </c>
      <c r="DP71" s="6">
        <v>889924.49831759301</v>
      </c>
      <c r="DQ71" s="48">
        <v>198661.86898448999</v>
      </c>
      <c r="DR71" s="48">
        <v>197911.82327069601</v>
      </c>
      <c r="DS71" s="48">
        <v>396573.69225518598</v>
      </c>
      <c r="DT71" s="48">
        <v>702032.49712544505</v>
      </c>
      <c r="DU71" s="48">
        <v>688481.58260992204</v>
      </c>
      <c r="DV71" s="48">
        <v>1390514.0797353601</v>
      </c>
      <c r="DW71">
        <v>0</v>
      </c>
      <c r="DX71">
        <v>0</v>
      </c>
      <c r="DY71">
        <v>0</v>
      </c>
      <c r="DZ71">
        <v>32600</v>
      </c>
      <c r="EA71">
        <v>3531.09243697479</v>
      </c>
      <c r="EB71">
        <v>36131.092436974701</v>
      </c>
      <c r="EC71">
        <v>0</v>
      </c>
      <c r="ED71">
        <v>10.4753467763682</v>
      </c>
      <c r="EE71">
        <v>10.4753467763682</v>
      </c>
      <c r="EF71">
        <v>0</v>
      </c>
      <c r="EG71">
        <v>10.4753467763682</v>
      </c>
      <c r="EH71">
        <v>0</v>
      </c>
      <c r="EI71">
        <v>0</v>
      </c>
      <c r="EJ71">
        <v>0</v>
      </c>
      <c r="EK71">
        <v>1.26394427939779E-3</v>
      </c>
      <c r="EL71">
        <v>1.0759621102357799</v>
      </c>
      <c r="EM71">
        <v>1.26394427939779E-3</v>
      </c>
      <c r="EN71">
        <v>1.0759621102357799</v>
      </c>
      <c r="EO71">
        <v>1.0772260545151799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0.94119184972215797</v>
      </c>
      <c r="EV71">
        <v>0.112121482311605</v>
      </c>
      <c r="EW71">
        <v>8.9997804450403493E-5</v>
      </c>
      <c r="EX71">
        <v>0</v>
      </c>
      <c r="EY71">
        <v>0</v>
      </c>
      <c r="EZ71">
        <v>8.9593786036012002</v>
      </c>
      <c r="FA71">
        <v>8.9249265264990094E-5</v>
      </c>
      <c r="FB71">
        <v>8.9734598635579603E-5</v>
      </c>
      <c r="FC71">
        <v>0</v>
      </c>
      <c r="FD71">
        <v>12.456</v>
      </c>
      <c r="FE71">
        <v>8.9994575909468897E-5</v>
      </c>
      <c r="FF71">
        <v>0</v>
      </c>
      <c r="FG71" s="1">
        <v>0</v>
      </c>
      <c r="FH71">
        <v>8.9993413631528298E-5</v>
      </c>
      <c r="FI71">
        <v>4.50818605187985</v>
      </c>
      <c r="FJ71">
        <v>0</v>
      </c>
      <c r="FK71">
        <v>0</v>
      </c>
      <c r="FL71">
        <v>0</v>
      </c>
      <c r="FM71">
        <v>0</v>
      </c>
      <c r="FN71" s="1">
        <v>4.1976602027649E-8</v>
      </c>
      <c r="FO71" s="1">
        <v>4.1976602027649E-8</v>
      </c>
      <c r="FP71" s="1">
        <v>1.2091359025134801E-9</v>
      </c>
      <c r="FQ71" s="1">
        <v>4.1976602027649E-8</v>
      </c>
      <c r="FR71" s="1">
        <v>9.9468299152860595E-9</v>
      </c>
      <c r="FS71" s="1">
        <v>9.1959444503686394E-9</v>
      </c>
      <c r="FT71" s="1">
        <v>9.9468299152860595E-9</v>
      </c>
      <c r="FU71">
        <v>0</v>
      </c>
      <c r="FV71">
        <v>8.1416203956408097E-7</v>
      </c>
      <c r="FW71" s="1">
        <v>-3.5977120739407502E-7</v>
      </c>
      <c r="FX71" s="1">
        <v>2.01338020237905E-7</v>
      </c>
      <c r="FY71" s="1">
        <v>5.6110922763198105E-7</v>
      </c>
      <c r="FZ71" s="1">
        <v>2.0704382368459599E-7</v>
      </c>
      <c r="GA71" s="1">
        <v>4.3621131865911099E-7</v>
      </c>
      <c r="GB71" s="1">
        <v>2.29167494974515E-7</v>
      </c>
      <c r="GC71" s="1">
        <v>2.5</v>
      </c>
      <c r="GD71">
        <v>0.45378560551852498</v>
      </c>
      <c r="GE71">
        <v>0.125</v>
      </c>
      <c r="GF71">
        <v>0.94119184972215797</v>
      </c>
      <c r="GG71">
        <v>0.112121482311605</v>
      </c>
      <c r="GH71">
        <v>9.7999553878347302E-5</v>
      </c>
      <c r="GI71">
        <v>0</v>
      </c>
      <c r="GJ71">
        <v>4.4499561866634396</v>
      </c>
      <c r="GK71">
        <v>8.9417408154952305E-2</v>
      </c>
      <c r="GL71">
        <v>9.7999553878347302E-5</v>
      </c>
      <c r="GM71">
        <v>0</v>
      </c>
      <c r="GN71">
        <v>0</v>
      </c>
      <c r="GO71">
        <v>4.6501923784591597</v>
      </c>
      <c r="GP71" s="1">
        <v>9.7944662907037405E-5</v>
      </c>
      <c r="GQ71">
        <v>9.7992997492954399E-5</v>
      </c>
      <c r="GR71">
        <v>0</v>
      </c>
      <c r="GS71">
        <v>3.7842215398387</v>
      </c>
      <c r="GT71" s="1">
        <v>9.7994135003859299E-5</v>
      </c>
      <c r="GU71">
        <v>9.7953884379719998E-5</v>
      </c>
      <c r="GV71">
        <v>9.7938224223881293E-5</v>
      </c>
      <c r="GW71" s="1">
        <v>9.7993946219454496E-5</v>
      </c>
      <c r="GX71">
        <v>2.9475031098945501</v>
      </c>
      <c r="GY71">
        <v>0</v>
      </c>
      <c r="GZ71" s="1">
        <v>9.7994132800871507E-5</v>
      </c>
      <c r="HA71">
        <v>0</v>
      </c>
      <c r="HB71">
        <v>0</v>
      </c>
      <c r="HC71">
        <v>4.5081617481290599E-6</v>
      </c>
      <c r="HD71">
        <v>4.5081617481290599E-6</v>
      </c>
      <c r="HE71">
        <v>7.1535680490342202E-8</v>
      </c>
      <c r="HF71">
        <v>4.5081617481290599E-6</v>
      </c>
      <c r="HG71">
        <v>1.1577498391091E-6</v>
      </c>
      <c r="HH71">
        <v>1.1577498391091E-6</v>
      </c>
      <c r="HI71">
        <v>1.08137886556392E-6</v>
      </c>
      <c r="HJ71">
        <v>0.86600107547508198</v>
      </c>
      <c r="HK71">
        <v>0.22476793460577399</v>
      </c>
      <c r="HL71" s="1">
        <v>-1.72756318918648E-6</v>
      </c>
      <c r="HM71">
        <v>3.1793066108237502E-7</v>
      </c>
      <c r="HN71">
        <v>2.0454938502688602E-6</v>
      </c>
      <c r="HO71">
        <v>1.2593019836842301E-7</v>
      </c>
      <c r="HP71" s="1">
        <v>7.4194290056249205E-7</v>
      </c>
      <c r="HQ71">
        <v>6.1601270219406798E-7</v>
      </c>
      <c r="HR71">
        <v>1.4</v>
      </c>
      <c r="HS71">
        <v>0</v>
      </c>
      <c r="HT71">
        <v>0</v>
      </c>
      <c r="HU71">
        <v>0</v>
      </c>
      <c r="HV71">
        <v>8.9593786036012002</v>
      </c>
      <c r="HW71" s="1">
        <v>9.7944662907037405E-5</v>
      </c>
      <c r="HX71">
        <v>9.7992997492954399E-5</v>
      </c>
      <c r="HY71">
        <v>0</v>
      </c>
      <c r="HZ71">
        <v>12.456</v>
      </c>
      <c r="IA71" s="1">
        <v>9.7994135003859299E-5</v>
      </c>
      <c r="IB71">
        <v>9.7953884379719998E-5</v>
      </c>
      <c r="IC71" s="1">
        <v>9.7938224223881293E-5</v>
      </c>
      <c r="ID71" s="1">
        <v>9.7993946219454496E-5</v>
      </c>
      <c r="IE71">
        <v>4.50818605187985</v>
      </c>
      <c r="IF71">
        <v>0</v>
      </c>
      <c r="IG71" s="1">
        <v>9.7994132800871507E-5</v>
      </c>
      <c r="IH71">
        <v>0</v>
      </c>
      <c r="II71">
        <v>0</v>
      </c>
      <c r="IJ71">
        <v>4.5081617481290599E-6</v>
      </c>
      <c r="IK71">
        <v>4.5081617481290599E-6</v>
      </c>
      <c r="IL71">
        <v>7.1535680490342202E-8</v>
      </c>
      <c r="IM71">
        <v>4.5081617481290599E-6</v>
      </c>
      <c r="IN71">
        <v>1.1577498391091E-6</v>
      </c>
      <c r="IO71">
        <v>1.1577498391091E-6</v>
      </c>
      <c r="IP71">
        <v>1.08137886556392E-6</v>
      </c>
      <c r="IQ71">
        <v>0.86600107547508198</v>
      </c>
      <c r="IR71">
        <v>0.22476793460577399</v>
      </c>
      <c r="IS71">
        <v>23378</v>
      </c>
      <c r="IT71">
        <v>16789</v>
      </c>
      <c r="IU71">
        <v>238</v>
      </c>
      <c r="IV71">
        <v>223</v>
      </c>
      <c r="IW71">
        <v>15</v>
      </c>
      <c r="IX71">
        <v>223</v>
      </c>
      <c r="IY71">
        <v>0</v>
      </c>
      <c r="IZ71">
        <v>7</v>
      </c>
      <c r="JA71">
        <v>1209</v>
      </c>
      <c r="JB71">
        <v>14724</v>
      </c>
      <c r="JC71">
        <v>7846</v>
      </c>
      <c r="JD71">
        <v>1730</v>
      </c>
      <c r="JE71">
        <v>1723</v>
      </c>
      <c r="JF71">
        <v>8654</v>
      </c>
      <c r="JG71">
        <v>7655</v>
      </c>
      <c r="JH71">
        <v>2</v>
      </c>
      <c r="JI71">
        <v>2</v>
      </c>
      <c r="JJ71">
        <v>997</v>
      </c>
      <c r="JK71">
        <v>1.40932686671391E-2</v>
      </c>
      <c r="JL71">
        <v>1.6224857474565299E-2</v>
      </c>
      <c r="JM71">
        <v>1.2186873594941E-2</v>
      </c>
      <c r="JN71">
        <v>1.40932686671391E-2</v>
      </c>
      <c r="JO71">
        <v>1.6224857474565299E-2</v>
      </c>
      <c r="JP71">
        <v>1.43210874504913E-2</v>
      </c>
      <c r="JQ71">
        <v>0</v>
      </c>
      <c r="JR71">
        <v>0</v>
      </c>
      <c r="JS71">
        <v>0</v>
      </c>
      <c r="JT71">
        <v>0</v>
      </c>
      <c r="JU71">
        <v>0</v>
      </c>
      <c r="JV71">
        <v>0</v>
      </c>
      <c r="JW71">
        <v>6.52788751847251</v>
      </c>
      <c r="JX71">
        <v>6.5286786008595099</v>
      </c>
      <c r="JY71">
        <v>2.2767401023700402</v>
      </c>
      <c r="JZ71">
        <v>2.2766756645899</v>
      </c>
      <c r="KA71" s="1">
        <v>-2.0873343965805599E-6</v>
      </c>
      <c r="KB71">
        <v>5.1926868132028004E-7</v>
      </c>
      <c r="KC71">
        <v>2.6066030779008401E-6</v>
      </c>
      <c r="KD71">
        <v>3.3297402205302E-7</v>
      </c>
      <c r="KE71" s="1">
        <v>1.1781542192216E-6</v>
      </c>
      <c r="KF71">
        <v>8.4518019716858298E-7</v>
      </c>
      <c r="KG71" s="1">
        <v>2.5</v>
      </c>
      <c r="KH71">
        <v>7085048.5649369499</v>
      </c>
      <c r="KI71">
        <v>14131402.9720973</v>
      </c>
      <c r="KJ71">
        <v>0.45378560551852498</v>
      </c>
      <c r="KK71">
        <v>0.125</v>
      </c>
      <c r="KL71">
        <v>0</v>
      </c>
      <c r="KM71" t="s">
        <v>912</v>
      </c>
      <c r="KO71" t="s">
        <v>913</v>
      </c>
      <c r="KP71" t="s">
        <v>525</v>
      </c>
      <c r="KQ71" t="s">
        <v>320</v>
      </c>
      <c r="KR71">
        <v>4</v>
      </c>
      <c r="KS71">
        <v>0</v>
      </c>
      <c r="KT71">
        <v>0</v>
      </c>
      <c r="KU71">
        <v>0</v>
      </c>
      <c r="KV71">
        <v>1</v>
      </c>
      <c r="KX71">
        <v>1</v>
      </c>
      <c r="KY71">
        <v>1</v>
      </c>
      <c r="LF71" t="s">
        <v>321</v>
      </c>
      <c r="LK71">
        <v>1</v>
      </c>
      <c r="LL71" t="s">
        <v>318</v>
      </c>
      <c r="LM71" t="s">
        <v>318</v>
      </c>
      <c r="LN71">
        <v>0</v>
      </c>
      <c r="LO71">
        <v>1</v>
      </c>
    </row>
    <row r="72" spans="1:327" x14ac:dyDescent="0.2">
      <c r="A72" t="s">
        <v>364</v>
      </c>
      <c r="B72">
        <v>94</v>
      </c>
      <c r="C72">
        <v>4</v>
      </c>
      <c r="D72" t="s">
        <v>525</v>
      </c>
      <c r="E72" t="s">
        <v>462</v>
      </c>
      <c r="F72" t="s">
        <v>529</v>
      </c>
      <c r="G72">
        <v>4</v>
      </c>
      <c r="H72">
        <v>5</v>
      </c>
      <c r="I72" s="6">
        <v>8736096.6272518896</v>
      </c>
      <c r="J72">
        <v>0</v>
      </c>
      <c r="K72">
        <v>0</v>
      </c>
      <c r="L72" t="s">
        <v>320</v>
      </c>
      <c r="M72" t="s">
        <v>318</v>
      </c>
      <c r="N72" t="s">
        <v>462</v>
      </c>
      <c r="O72" t="s">
        <v>529</v>
      </c>
      <c r="P72" s="6">
        <f t="shared" si="2"/>
        <v>5508963.3727481104</v>
      </c>
      <c r="Q72" s="6">
        <f t="shared" si="3"/>
        <v>14245060</v>
      </c>
      <c r="R72" s="6">
        <v>8736096.6272518896</v>
      </c>
      <c r="S72" t="s">
        <v>632</v>
      </c>
      <c r="T72" s="51">
        <v>44421.923761921294</v>
      </c>
      <c r="U72" s="6">
        <v>14245060.6596504</v>
      </c>
      <c r="V72">
        <v>1</v>
      </c>
      <c r="W72">
        <v>1</v>
      </c>
      <c r="X72" t="s">
        <v>530</v>
      </c>
      <c r="Y72" t="s">
        <v>530</v>
      </c>
      <c r="Z72">
        <v>494</v>
      </c>
      <c r="AA72">
        <v>912</v>
      </c>
      <c r="AB72">
        <v>1911</v>
      </c>
      <c r="AC72">
        <v>238</v>
      </c>
      <c r="AD72">
        <v>3.8319999999999999</v>
      </c>
      <c r="AE72">
        <v>0</v>
      </c>
      <c r="AF72">
        <v>53.8602292537689</v>
      </c>
      <c r="AG72">
        <v>0</v>
      </c>
      <c r="AH72" t="s">
        <v>914</v>
      </c>
      <c r="AI72" t="s">
        <v>636</v>
      </c>
      <c r="AJ72" t="s">
        <v>636</v>
      </c>
      <c r="AM72">
        <v>0</v>
      </c>
      <c r="AN72">
        <v>0</v>
      </c>
      <c r="AO72">
        <v>0</v>
      </c>
      <c r="AP72">
        <v>0</v>
      </c>
      <c r="AQ72">
        <v>1</v>
      </c>
      <c r="AR72">
        <v>1</v>
      </c>
      <c r="AV72">
        <v>1</v>
      </c>
      <c r="AW72">
        <v>5</v>
      </c>
      <c r="BE72" s="35">
        <v>10564</v>
      </c>
      <c r="BF72" t="b">
        <v>1</v>
      </c>
      <c r="BG72">
        <v>0</v>
      </c>
      <c r="BI72" s="6">
        <v>14245060.6596504</v>
      </c>
      <c r="BK72" s="6">
        <v>14245060.6596504</v>
      </c>
      <c r="BL72">
        <v>0</v>
      </c>
      <c r="BM72" s="6">
        <v>0.434457316386682</v>
      </c>
      <c r="BN72" s="6">
        <v>16038208.2729456</v>
      </c>
      <c r="BO72" s="6">
        <v>1793141.14940017</v>
      </c>
      <c r="BP72">
        <v>5.07542859628263</v>
      </c>
      <c r="BQ72">
        <v>0.95400905409102998</v>
      </c>
      <c r="BR72">
        <v>0</v>
      </c>
      <c r="BS72">
        <v>36</v>
      </c>
      <c r="BT72">
        <v>139</v>
      </c>
      <c r="BU72">
        <v>331</v>
      </c>
      <c r="BV72">
        <v>872</v>
      </c>
      <c r="BW72" s="41">
        <v>0</v>
      </c>
      <c r="BX72">
        <v>3</v>
      </c>
      <c r="BY72" s="41">
        <v>0</v>
      </c>
      <c r="BZ72">
        <v>14721</v>
      </c>
      <c r="CA72" s="41">
        <v>0</v>
      </c>
      <c r="CB72">
        <v>0</v>
      </c>
      <c r="CC72" s="41">
        <v>0</v>
      </c>
      <c r="CD72">
        <v>8652</v>
      </c>
      <c r="CE72">
        <v>223</v>
      </c>
      <c r="CF72">
        <v>61404</v>
      </c>
      <c r="CG72">
        <v>9974</v>
      </c>
      <c r="CH72">
        <v>126854</v>
      </c>
      <c r="CI72" s="41">
        <v>0</v>
      </c>
      <c r="CJ72">
        <v>714</v>
      </c>
      <c r="CK72" s="41">
        <v>0</v>
      </c>
      <c r="CL72">
        <v>3503375</v>
      </c>
      <c r="CM72" s="41">
        <v>0</v>
      </c>
      <c r="CN72">
        <v>0</v>
      </c>
      <c r="CO72" s="41">
        <v>0</v>
      </c>
      <c r="CP72">
        <v>2059176</v>
      </c>
      <c r="CQ72">
        <v>367</v>
      </c>
      <c r="CR72" s="52">
        <v>0</v>
      </c>
      <c r="CS72" s="52">
        <v>0</v>
      </c>
      <c r="CT72">
        <v>10197</v>
      </c>
      <c r="CU72" s="52">
        <v>0</v>
      </c>
      <c r="CV72" s="52">
        <v>0</v>
      </c>
      <c r="CW72">
        <v>367</v>
      </c>
      <c r="CX72">
        <v>10197</v>
      </c>
      <c r="CY72" t="s">
        <v>915</v>
      </c>
      <c r="DA72" s="6">
        <v>7101099.6467826767</v>
      </c>
      <c r="DB72" s="6">
        <v>7143961.0128677916</v>
      </c>
      <c r="DC72">
        <v>0</v>
      </c>
      <c r="DD72">
        <v>0</v>
      </c>
      <c r="DE72" s="6">
        <v>0.11448796233733</v>
      </c>
      <c r="DF72" s="6">
        <v>0.31996935404935201</v>
      </c>
      <c r="DG72" s="48">
        <v>5.5242756657821697E-2</v>
      </c>
      <c r="DH72" s="48">
        <v>9.2430324341764403E-2</v>
      </c>
      <c r="DI72" s="48">
        <v>0.14767308099958601</v>
      </c>
      <c r="DJ72" s="48">
        <v>5.9245205679508403E-2</v>
      </c>
      <c r="DK72" s="48">
        <v>0.22753902970758799</v>
      </c>
      <c r="DL72" s="48">
        <v>0.28678423538709602</v>
      </c>
      <c r="DM72" s="6">
        <v>8018774.3790138597</v>
      </c>
      <c r="DN72" s="6">
        <v>8019433.8939317502</v>
      </c>
      <c r="DO72" s="6">
        <v>917674.61626792105</v>
      </c>
      <c r="DP72" s="6">
        <v>875466.53313225205</v>
      </c>
      <c r="DQ72" s="48">
        <v>173780.91818741901</v>
      </c>
      <c r="DR72" s="48">
        <v>176337.98751182499</v>
      </c>
      <c r="DS72" s="48">
        <v>350118.90569924499</v>
      </c>
      <c r="DT72" s="48">
        <v>710793.69808050105</v>
      </c>
      <c r="DU72" s="48">
        <v>694937.78931790497</v>
      </c>
      <c r="DV72" s="48">
        <v>1405731.4873984</v>
      </c>
      <c r="DW72">
        <v>0</v>
      </c>
      <c r="DX72">
        <v>0</v>
      </c>
      <c r="DY72">
        <v>0</v>
      </c>
      <c r="DZ72">
        <v>33100</v>
      </c>
      <c r="EA72">
        <v>4190.7563025210002</v>
      </c>
      <c r="EB72">
        <v>37290.756302520997</v>
      </c>
      <c r="EC72">
        <v>0</v>
      </c>
      <c r="ED72">
        <v>5.07542859628263</v>
      </c>
      <c r="EE72">
        <v>5.07542859628263</v>
      </c>
      <c r="EF72">
        <v>0</v>
      </c>
      <c r="EG72">
        <v>5.07542859628263</v>
      </c>
      <c r="EH72">
        <v>0</v>
      </c>
      <c r="EI72">
        <v>0</v>
      </c>
      <c r="EJ72">
        <v>0</v>
      </c>
      <c r="EK72">
        <v>1.47529885343845E-3</v>
      </c>
      <c r="EL72">
        <v>0.95253375523759198</v>
      </c>
      <c r="EM72">
        <v>1.47529885343845E-3</v>
      </c>
      <c r="EN72">
        <v>0.95253375523759098</v>
      </c>
      <c r="EO72">
        <v>0.95400905409102998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0.962717013163367</v>
      </c>
      <c r="EV72">
        <v>0.112814373008063</v>
      </c>
      <c r="EW72" s="1">
        <v>8.9998113917966194E-5</v>
      </c>
      <c r="EX72">
        <v>0</v>
      </c>
      <c r="EY72">
        <v>0</v>
      </c>
      <c r="EZ72">
        <v>8.8792414113563591</v>
      </c>
      <c r="FA72">
        <v>8.9805018202104806E-5</v>
      </c>
      <c r="FB72">
        <v>8.9823152200921297E-5</v>
      </c>
      <c r="FC72">
        <v>0</v>
      </c>
      <c r="FD72">
        <v>7.8648999999999996</v>
      </c>
      <c r="FE72">
        <v>8.9994615417254801E-5</v>
      </c>
      <c r="FF72">
        <v>0</v>
      </c>
      <c r="FG72" s="1">
        <v>0</v>
      </c>
      <c r="FH72" s="1">
        <v>8.9994301471496495E-5</v>
      </c>
      <c r="FI72">
        <v>5.3570708079202296</v>
      </c>
      <c r="FJ72">
        <v>0</v>
      </c>
      <c r="FK72">
        <v>0</v>
      </c>
      <c r="FL72">
        <v>0</v>
      </c>
      <c r="FM72" s="1">
        <v>0</v>
      </c>
      <c r="FN72">
        <v>4.1560777930271797E-8</v>
      </c>
      <c r="FO72" s="1">
        <v>4.1560777930271797E-8</v>
      </c>
      <c r="FP72" s="1">
        <v>2.5926908953088899E-9</v>
      </c>
      <c r="FQ72" s="1">
        <v>4.1560777930271797E-8</v>
      </c>
      <c r="FR72">
        <v>1.8834082737839701E-8</v>
      </c>
      <c r="FS72">
        <v>9.1959400094765393E-9</v>
      </c>
      <c r="FT72">
        <v>1.8834082737839701E-8</v>
      </c>
      <c r="FU72">
        <v>0</v>
      </c>
      <c r="FV72">
        <v>8.2965782421950899E-7</v>
      </c>
      <c r="FW72" s="1">
        <v>-3.13480857091336E-7</v>
      </c>
      <c r="FX72" s="1">
        <v>1.9873222742200599E-7</v>
      </c>
      <c r="FY72" s="1">
        <v>5.1221308451334302E-7</v>
      </c>
      <c r="FZ72">
        <v>2.3208285348554001E-7</v>
      </c>
      <c r="GA72">
        <v>4.47499292521164E-7</v>
      </c>
      <c r="GB72">
        <v>2.1541643903562301E-7</v>
      </c>
      <c r="GC72">
        <v>2.5</v>
      </c>
      <c r="GD72">
        <v>0.45378560551852498</v>
      </c>
      <c r="GE72">
        <v>0.11874999999999999</v>
      </c>
      <c r="GF72">
        <v>0.962717013163367</v>
      </c>
      <c r="GG72">
        <v>0.112814373008063</v>
      </c>
      <c r="GH72" s="1">
        <v>9.7999220718403198E-5</v>
      </c>
      <c r="GI72">
        <v>0</v>
      </c>
      <c r="GJ72">
        <v>2.4577074358139002</v>
      </c>
      <c r="GK72">
        <v>0.108880608566863</v>
      </c>
      <c r="GL72" s="1">
        <v>9.7999220718403198E-5</v>
      </c>
      <c r="GM72">
        <v>0</v>
      </c>
      <c r="GN72">
        <v>0</v>
      </c>
      <c r="GO72">
        <v>4.79253289873669</v>
      </c>
      <c r="GP72">
        <v>9.7970996058210899E-5</v>
      </c>
      <c r="GQ72">
        <v>9.7985719041529502E-5</v>
      </c>
      <c r="GR72">
        <v>0</v>
      </c>
      <c r="GS72">
        <v>4.5537351489575197</v>
      </c>
      <c r="GT72">
        <v>9.7994794564099097E-5</v>
      </c>
      <c r="GU72">
        <v>9.7849134582134097E-5</v>
      </c>
      <c r="GV72">
        <v>0</v>
      </c>
      <c r="GW72" s="1">
        <v>9.7994737737305799E-5</v>
      </c>
      <c r="GX72">
        <v>3.5317187751987902</v>
      </c>
      <c r="GY72">
        <v>0</v>
      </c>
      <c r="GZ72">
        <v>9.7994075590870894E-5</v>
      </c>
      <c r="HA72" s="1">
        <v>0</v>
      </c>
      <c r="HB72" s="1">
        <v>0</v>
      </c>
      <c r="HC72">
        <v>1.50530758080691E-6</v>
      </c>
      <c r="HD72" s="1">
        <v>1.50530758080691E-6</v>
      </c>
      <c r="HE72" s="1">
        <v>1.6484910353442501E-7</v>
      </c>
      <c r="HF72" s="1">
        <v>1.50530758080691E-6</v>
      </c>
      <c r="HG72">
        <v>2.3156969855553301E-7</v>
      </c>
      <c r="HH72">
        <v>2.1737945488098299E-7</v>
      </c>
      <c r="HI72">
        <v>2.3156969855553301E-7</v>
      </c>
      <c r="HJ72">
        <v>0.43670102224499202</v>
      </c>
      <c r="HK72">
        <v>1.16552125238831E-2</v>
      </c>
      <c r="HL72" s="1">
        <v>-2.2321926646204199E-6</v>
      </c>
      <c r="HM72" s="1">
        <v>2.4914330689387201E-7</v>
      </c>
      <c r="HN72" s="1">
        <v>2.48133597151429E-6</v>
      </c>
      <c r="HO72">
        <v>1.84587052354105E-7</v>
      </c>
      <c r="HP72">
        <v>6.4687769056429596E-7</v>
      </c>
      <c r="HQ72">
        <v>4.6229063821019099E-7</v>
      </c>
      <c r="HR72">
        <v>1.2</v>
      </c>
      <c r="HS72">
        <v>0</v>
      </c>
      <c r="HT72">
        <v>0</v>
      </c>
      <c r="HU72">
        <v>0</v>
      </c>
      <c r="HV72">
        <v>8.8792414113563591</v>
      </c>
      <c r="HW72">
        <v>9.7970996058210899E-5</v>
      </c>
      <c r="HX72">
        <v>9.7985719041529502E-5</v>
      </c>
      <c r="HY72">
        <v>0</v>
      </c>
      <c r="HZ72">
        <v>7.8648999999999996</v>
      </c>
      <c r="IA72">
        <v>9.7994794564099097E-5</v>
      </c>
      <c r="IB72">
        <v>9.7849134582134097E-5</v>
      </c>
      <c r="IC72" s="1">
        <v>0</v>
      </c>
      <c r="ID72" s="1">
        <v>9.7994737737305799E-5</v>
      </c>
      <c r="IE72">
        <v>5.3570708079202296</v>
      </c>
      <c r="IF72">
        <v>0</v>
      </c>
      <c r="IG72">
        <v>9.7994075590870894E-5</v>
      </c>
      <c r="IH72" s="1">
        <v>0</v>
      </c>
      <c r="II72" s="1">
        <v>0</v>
      </c>
      <c r="IJ72">
        <v>1.50530758080691E-6</v>
      </c>
      <c r="IK72" s="1">
        <v>1.50530758080691E-6</v>
      </c>
      <c r="IL72" s="1">
        <v>1.6484910353442501E-7</v>
      </c>
      <c r="IM72" s="1">
        <v>1.50530758080691E-6</v>
      </c>
      <c r="IN72">
        <v>2.3156969855553301E-7</v>
      </c>
      <c r="IO72">
        <v>2.1737945488098299E-7</v>
      </c>
      <c r="IP72">
        <v>2.3156969855553301E-7</v>
      </c>
      <c r="IQ72">
        <v>0.43670102224499202</v>
      </c>
      <c r="IR72">
        <v>1.16552125238831E-2</v>
      </c>
      <c r="IS72">
        <v>23378</v>
      </c>
      <c r="IT72">
        <v>16789</v>
      </c>
      <c r="IU72">
        <v>238</v>
      </c>
      <c r="IV72">
        <v>223</v>
      </c>
      <c r="IW72">
        <v>15</v>
      </c>
      <c r="IX72">
        <v>223</v>
      </c>
      <c r="IY72">
        <v>0</v>
      </c>
      <c r="IZ72">
        <v>7</v>
      </c>
      <c r="JA72">
        <v>1209</v>
      </c>
      <c r="JB72">
        <v>14724</v>
      </c>
      <c r="JC72">
        <v>7846</v>
      </c>
      <c r="JD72">
        <v>1730</v>
      </c>
      <c r="JE72">
        <v>1723</v>
      </c>
      <c r="JF72">
        <v>8654</v>
      </c>
      <c r="JG72">
        <v>7655</v>
      </c>
      <c r="JH72">
        <v>2</v>
      </c>
      <c r="JI72">
        <v>2</v>
      </c>
      <c r="JJ72">
        <v>997</v>
      </c>
      <c r="JK72">
        <v>1.2331158544795599E-2</v>
      </c>
      <c r="JL72" s="1">
        <v>1.44776663001895E-2</v>
      </c>
      <c r="JM72">
        <v>1.2331158544795599E-2</v>
      </c>
      <c r="JN72">
        <v>1.2330911144562799E-2</v>
      </c>
      <c r="JO72" s="1">
        <v>1.44776663001895E-2</v>
      </c>
      <c r="JP72" s="1">
        <v>1.44029667245515E-2</v>
      </c>
      <c r="JQ72">
        <v>0</v>
      </c>
      <c r="JR72">
        <v>0</v>
      </c>
      <c r="JS72">
        <v>0</v>
      </c>
      <c r="JT72">
        <v>0</v>
      </c>
      <c r="JU72">
        <v>0</v>
      </c>
      <c r="JV72">
        <v>0</v>
      </c>
      <c r="JW72">
        <v>6.6152045787750602</v>
      </c>
      <c r="JX72">
        <v>6.6161691801606404</v>
      </c>
      <c r="JY72">
        <v>2.30080361793217</v>
      </c>
      <c r="JZ72">
        <v>2.30077665487544</v>
      </c>
      <c r="KA72" s="1">
        <v>-2.5456735217117601E-6</v>
      </c>
      <c r="KB72" s="1">
        <v>4.4787553431587898E-7</v>
      </c>
      <c r="KC72" s="1">
        <v>2.9935490560276398E-6</v>
      </c>
      <c r="KD72">
        <v>4.1666990583964498E-7</v>
      </c>
      <c r="KE72">
        <v>1.09437698308546E-6</v>
      </c>
      <c r="KF72">
        <v>6.7770707724581503E-7</v>
      </c>
      <c r="KG72">
        <v>2.5</v>
      </c>
      <c r="KH72">
        <v>7137593.8733949997</v>
      </c>
      <c r="KI72">
        <v>14238693.520177601</v>
      </c>
      <c r="KJ72">
        <v>0.45378560551852498</v>
      </c>
      <c r="KK72">
        <v>0.11874999999999999</v>
      </c>
      <c r="KL72">
        <v>0</v>
      </c>
      <c r="KM72" t="s">
        <v>916</v>
      </c>
      <c r="KO72" t="s">
        <v>917</v>
      </c>
      <c r="KP72" t="s">
        <v>525</v>
      </c>
      <c r="KQ72" t="s">
        <v>320</v>
      </c>
      <c r="KR72">
        <v>4</v>
      </c>
      <c r="KS72">
        <v>0</v>
      </c>
      <c r="KT72">
        <v>0</v>
      </c>
      <c r="KU72">
        <v>0</v>
      </c>
      <c r="KV72">
        <v>1</v>
      </c>
      <c r="KX72">
        <v>1</v>
      </c>
      <c r="KY72">
        <v>1</v>
      </c>
      <c r="LF72" t="s">
        <v>321</v>
      </c>
      <c r="LK72">
        <v>1</v>
      </c>
      <c r="LL72" t="s">
        <v>318</v>
      </c>
      <c r="LM72" t="s">
        <v>318</v>
      </c>
      <c r="LN72">
        <v>0</v>
      </c>
      <c r="LO72">
        <v>1</v>
      </c>
    </row>
    <row r="73" spans="1:327" x14ac:dyDescent="0.2">
      <c r="A73" t="s">
        <v>364</v>
      </c>
      <c r="B73">
        <v>106</v>
      </c>
      <c r="C73">
        <v>4</v>
      </c>
      <c r="D73" t="s">
        <v>525</v>
      </c>
      <c r="E73" t="s">
        <v>462</v>
      </c>
      <c r="F73" t="s">
        <v>529</v>
      </c>
      <c r="G73">
        <v>4</v>
      </c>
      <c r="H73">
        <v>6</v>
      </c>
      <c r="I73" s="6">
        <v>8664843.9996459093</v>
      </c>
      <c r="J73">
        <v>0</v>
      </c>
      <c r="K73">
        <v>0</v>
      </c>
      <c r="L73" t="s">
        <v>320</v>
      </c>
      <c r="M73" t="s">
        <v>318</v>
      </c>
      <c r="N73" t="s">
        <v>462</v>
      </c>
      <c r="O73" t="s">
        <v>529</v>
      </c>
      <c r="P73" s="6">
        <f t="shared" si="2"/>
        <v>5482907.0003540907</v>
      </c>
      <c r="Q73" s="6">
        <f t="shared" si="3"/>
        <v>14147751</v>
      </c>
      <c r="R73" s="6">
        <v>8664843.9996459093</v>
      </c>
      <c r="S73" t="s">
        <v>632</v>
      </c>
      <c r="T73" s="51">
        <v>44422.054836319447</v>
      </c>
      <c r="U73" s="6">
        <v>14147751.032164101</v>
      </c>
      <c r="V73">
        <v>1</v>
      </c>
      <c r="W73">
        <v>1</v>
      </c>
      <c r="X73" t="s">
        <v>530</v>
      </c>
      <c r="Y73" t="s">
        <v>530</v>
      </c>
      <c r="Z73">
        <v>507</v>
      </c>
      <c r="AA73">
        <v>984</v>
      </c>
      <c r="AB73">
        <v>1911</v>
      </c>
      <c r="AC73">
        <v>238</v>
      </c>
      <c r="AD73">
        <v>4.1340000000000003</v>
      </c>
      <c r="AE73">
        <v>0</v>
      </c>
      <c r="AF73">
        <v>42.804909944534302</v>
      </c>
      <c r="AG73">
        <v>0</v>
      </c>
      <c r="AH73" t="s">
        <v>918</v>
      </c>
      <c r="AI73" t="s">
        <v>636</v>
      </c>
      <c r="AJ73" t="s">
        <v>636</v>
      </c>
      <c r="AM73">
        <v>0</v>
      </c>
      <c r="AN73">
        <v>0</v>
      </c>
      <c r="AO73">
        <v>0</v>
      </c>
      <c r="AP73">
        <v>0</v>
      </c>
      <c r="AQ73">
        <v>1</v>
      </c>
      <c r="AR73">
        <v>1</v>
      </c>
      <c r="AV73">
        <v>1</v>
      </c>
      <c r="AW73">
        <v>6</v>
      </c>
      <c r="BE73" s="35">
        <v>6185</v>
      </c>
      <c r="BF73" t="b">
        <v>1</v>
      </c>
      <c r="BG73">
        <v>0</v>
      </c>
      <c r="BI73" s="6">
        <v>14147751.032164101</v>
      </c>
      <c r="BK73" s="6">
        <v>14147751.032164101</v>
      </c>
      <c r="BL73">
        <v>0</v>
      </c>
      <c r="BM73" s="6">
        <v>0.51125211435169804</v>
      </c>
      <c r="BN73" s="6">
        <v>16005459.361726601</v>
      </c>
      <c r="BO73" s="6">
        <v>1857688.49237607</v>
      </c>
      <c r="BP73">
        <v>18.9265710959824</v>
      </c>
      <c r="BQ73">
        <v>0.39936326200181799</v>
      </c>
      <c r="BR73">
        <v>0</v>
      </c>
      <c r="BS73">
        <v>36</v>
      </c>
      <c r="BT73">
        <v>145</v>
      </c>
      <c r="BU73">
        <v>323</v>
      </c>
      <c r="BV73">
        <v>862</v>
      </c>
      <c r="BW73" s="41">
        <v>0</v>
      </c>
      <c r="BX73">
        <v>1</v>
      </c>
      <c r="BY73" s="41">
        <v>0</v>
      </c>
      <c r="BZ73">
        <v>14723</v>
      </c>
      <c r="CA73" s="41">
        <v>0</v>
      </c>
      <c r="CB73">
        <v>0</v>
      </c>
      <c r="CC73" s="41">
        <v>0</v>
      </c>
      <c r="CD73">
        <v>8652</v>
      </c>
      <c r="CE73">
        <v>0</v>
      </c>
      <c r="CF73">
        <v>62118</v>
      </c>
      <c r="CG73">
        <v>5826</v>
      </c>
      <c r="CH73">
        <v>125902</v>
      </c>
      <c r="CI73" s="41">
        <v>0</v>
      </c>
      <c r="CJ73">
        <v>238</v>
      </c>
      <c r="CK73" s="41">
        <v>0</v>
      </c>
      <c r="CL73">
        <v>3503851</v>
      </c>
      <c r="CM73" s="41">
        <v>0</v>
      </c>
      <c r="CN73">
        <v>0</v>
      </c>
      <c r="CO73" s="41">
        <v>0</v>
      </c>
      <c r="CP73">
        <v>2059176</v>
      </c>
      <c r="CQ73">
        <v>359</v>
      </c>
      <c r="CR73" s="52">
        <v>0</v>
      </c>
      <c r="CS73" s="52">
        <v>0</v>
      </c>
      <c r="CT73">
        <v>5826</v>
      </c>
      <c r="CU73" s="52">
        <v>0</v>
      </c>
      <c r="CV73" s="52">
        <v>0</v>
      </c>
      <c r="CW73">
        <v>359</v>
      </c>
      <c r="CX73">
        <v>5826</v>
      </c>
      <c r="CY73" t="s">
        <v>919</v>
      </c>
      <c r="DA73" s="6">
        <v>7051613.8870142335</v>
      </c>
      <c r="DB73" s="6">
        <v>7096137.1451498764</v>
      </c>
      <c r="DC73">
        <v>0</v>
      </c>
      <c r="DD73">
        <v>0</v>
      </c>
      <c r="DE73" s="6">
        <v>0.21067135804978099</v>
      </c>
      <c r="DF73" s="6">
        <v>0.300580756301916</v>
      </c>
      <c r="DG73" s="48">
        <v>9.1281420061525897E-2</v>
      </c>
      <c r="DH73" s="48">
        <v>8.5999574058257103E-2</v>
      </c>
      <c r="DI73" s="48">
        <v>0.17728099411978299</v>
      </c>
      <c r="DJ73" s="48">
        <v>0.11938993798825499</v>
      </c>
      <c r="DK73" s="48">
        <v>0.21458118224365899</v>
      </c>
      <c r="DL73" s="48">
        <v>0.333971120231915</v>
      </c>
      <c r="DM73" s="6">
        <v>8002377.7890723702</v>
      </c>
      <c r="DN73" s="6">
        <v>8003081.5726542901</v>
      </c>
      <c r="DO73" s="6">
        <v>950763.68946102494</v>
      </c>
      <c r="DP73" s="6">
        <v>906924.80291505298</v>
      </c>
      <c r="DQ73" s="48">
        <v>209337.89779220399</v>
      </c>
      <c r="DR73" s="48">
        <v>204578.28759529599</v>
      </c>
      <c r="DS73" s="48">
        <v>413916.18538750103</v>
      </c>
      <c r="DT73" s="48">
        <v>709125.79166881996</v>
      </c>
      <c r="DU73" s="48">
        <v>699898.61616009299</v>
      </c>
      <c r="DV73" s="48">
        <v>1409024.40782891</v>
      </c>
      <c r="DW73">
        <v>0</v>
      </c>
      <c r="DX73">
        <v>0</v>
      </c>
      <c r="DY73">
        <v>0</v>
      </c>
      <c r="DZ73">
        <v>32300</v>
      </c>
      <c r="EA73">
        <v>2447.8991596638598</v>
      </c>
      <c r="EB73">
        <v>34747.899159663801</v>
      </c>
      <c r="EC73" s="1">
        <v>4.6732728235626897E-4</v>
      </c>
      <c r="ED73">
        <v>18.926103768700099</v>
      </c>
      <c r="EE73">
        <v>18.9265710959824</v>
      </c>
      <c r="EF73" s="1">
        <v>4.6732728235626897E-4</v>
      </c>
      <c r="EG73">
        <v>18.926103768700099</v>
      </c>
      <c r="EH73">
        <v>0</v>
      </c>
      <c r="EI73">
        <v>0</v>
      </c>
      <c r="EJ73">
        <v>0</v>
      </c>
      <c r="EK73">
        <v>1.4584273302262201E-3</v>
      </c>
      <c r="EL73">
        <v>0.39790483467159199</v>
      </c>
      <c r="EM73">
        <v>1.4584273302262201E-3</v>
      </c>
      <c r="EN73">
        <v>0.39790483467159199</v>
      </c>
      <c r="EO73">
        <v>0.39936326200181799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1.0717724704495</v>
      </c>
      <c r="EV73">
        <v>0.118564113433979</v>
      </c>
      <c r="EW73" s="1">
        <v>8.9998328032025996E-5</v>
      </c>
      <c r="EX73">
        <v>0</v>
      </c>
      <c r="EY73">
        <v>0</v>
      </c>
      <c r="EZ73">
        <v>9.0338354232627598</v>
      </c>
      <c r="FA73" s="1">
        <v>8.9791266433380995E-5</v>
      </c>
      <c r="FB73" s="1">
        <v>8.9798322313358603E-5</v>
      </c>
      <c r="FC73">
        <v>0</v>
      </c>
      <c r="FD73">
        <v>7.452</v>
      </c>
      <c r="FE73" s="1">
        <v>8.9994544775817698E-5</v>
      </c>
      <c r="FF73" s="1">
        <v>0</v>
      </c>
      <c r="FG73" s="1">
        <v>0</v>
      </c>
      <c r="FH73">
        <v>8.9993868512161499E-5</v>
      </c>
      <c r="FI73">
        <v>6.1805658140364903</v>
      </c>
      <c r="FJ73">
        <v>0</v>
      </c>
      <c r="FK73">
        <v>0</v>
      </c>
      <c r="FL73">
        <v>0</v>
      </c>
      <c r="FM73">
        <v>0</v>
      </c>
      <c r="FN73">
        <v>5.2169641232002699E-8</v>
      </c>
      <c r="FO73">
        <v>5.2169641232002699E-8</v>
      </c>
      <c r="FP73" s="1">
        <v>6.5702039364623397E-9</v>
      </c>
      <c r="FQ73">
        <v>5.2169641232002699E-8</v>
      </c>
      <c r="FR73">
        <v>1.7538176425024799E-8</v>
      </c>
      <c r="FS73" s="1">
        <v>1.48816410028285E-8</v>
      </c>
      <c r="FT73">
        <v>1.7538176425024799E-8</v>
      </c>
      <c r="FU73" s="1">
        <v>1.1215899640148999E-6</v>
      </c>
      <c r="FV73" s="1">
        <v>8.2730369399541804E-7</v>
      </c>
      <c r="FW73">
        <v>-1.01315194677537E-6</v>
      </c>
      <c r="FX73" s="1">
        <v>2.09766519911817E-7</v>
      </c>
      <c r="FY73">
        <v>1.22291846668719E-6</v>
      </c>
      <c r="FZ73">
        <v>1.57088156830555E-7</v>
      </c>
      <c r="GA73">
        <v>6.2623478954727796E-7</v>
      </c>
      <c r="GB73">
        <v>4.6914663271672201E-7</v>
      </c>
      <c r="GC73">
        <v>2.2999999999999998</v>
      </c>
      <c r="GD73">
        <v>3.4906585039886501E-2</v>
      </c>
      <c r="GE73">
        <v>0.11874999999999999</v>
      </c>
      <c r="GF73">
        <v>1.0717724704495</v>
      </c>
      <c r="GG73">
        <v>0.118564113433979</v>
      </c>
      <c r="GH73" s="1">
        <v>9.7999462737474702E-5</v>
      </c>
      <c r="GI73">
        <v>0</v>
      </c>
      <c r="GJ73">
        <v>4.6022308880785303</v>
      </c>
      <c r="GK73">
        <v>0.107768372044575</v>
      </c>
      <c r="GL73">
        <v>9.7999462737474702E-5</v>
      </c>
      <c r="GM73">
        <v>0</v>
      </c>
      <c r="GN73">
        <v>0</v>
      </c>
      <c r="GO73">
        <v>4.7996447958780504</v>
      </c>
      <c r="GP73" s="1">
        <v>9.7969154869592597E-5</v>
      </c>
      <c r="GQ73" s="1">
        <v>9.7992139298425096E-5</v>
      </c>
      <c r="GR73">
        <v>0</v>
      </c>
      <c r="GS73">
        <v>5.2003684504988703</v>
      </c>
      <c r="GT73" s="1">
        <v>9.7994482588098495E-5</v>
      </c>
      <c r="GU73" s="1">
        <v>9.7919715272176593E-5</v>
      </c>
      <c r="GV73">
        <v>9.7937332129704999E-5</v>
      </c>
      <c r="GW73">
        <v>9.7994453751137897E-5</v>
      </c>
      <c r="GX73">
        <v>4.0741752002489502</v>
      </c>
      <c r="GY73">
        <v>0</v>
      </c>
      <c r="GZ73">
        <v>9.7993236337273694E-5</v>
      </c>
      <c r="HA73">
        <v>0</v>
      </c>
      <c r="HB73">
        <v>0</v>
      </c>
      <c r="HC73">
        <v>1.92425789158345E-6</v>
      </c>
      <c r="HD73">
        <v>1.92425789158345E-6</v>
      </c>
      <c r="HE73">
        <v>4.9274509139607403E-8</v>
      </c>
      <c r="HF73">
        <v>1.92425789158345E-6</v>
      </c>
      <c r="HG73">
        <v>2.4003220921997502E-7</v>
      </c>
      <c r="HH73">
        <v>2.4003220921997502E-7</v>
      </c>
      <c r="HI73">
        <v>2.2459559545495701E-7</v>
      </c>
      <c r="HJ73">
        <v>0.86600106015936196</v>
      </c>
      <c r="HK73">
        <v>1.236785711624E-2</v>
      </c>
      <c r="HL73">
        <v>-2.0562919978327098E-6</v>
      </c>
      <c r="HM73">
        <v>2.5934624451457102E-7</v>
      </c>
      <c r="HN73">
        <v>2.3156382423472902E-6</v>
      </c>
      <c r="HO73">
        <v>1.48531130800745E-7</v>
      </c>
      <c r="HP73">
        <v>5.9026507374794896E-7</v>
      </c>
      <c r="HQ73">
        <v>4.4173394294720299E-7</v>
      </c>
      <c r="HR73">
        <v>1.04599999999999</v>
      </c>
      <c r="HS73">
        <v>0</v>
      </c>
      <c r="HT73">
        <v>0</v>
      </c>
      <c r="HU73">
        <v>0</v>
      </c>
      <c r="HV73">
        <v>9.0338354232627598</v>
      </c>
      <c r="HW73" s="1">
        <v>9.7969154869592597E-5</v>
      </c>
      <c r="HX73" s="1">
        <v>9.7992139298425096E-5</v>
      </c>
      <c r="HY73">
        <v>0</v>
      </c>
      <c r="HZ73">
        <v>7.452</v>
      </c>
      <c r="IA73" s="1">
        <v>9.7994482588098495E-5</v>
      </c>
      <c r="IB73" s="1">
        <v>9.7919715272176593E-5</v>
      </c>
      <c r="IC73" s="1">
        <v>9.7937332129704999E-5</v>
      </c>
      <c r="ID73">
        <v>9.7994453751137897E-5</v>
      </c>
      <c r="IE73">
        <v>6.1805658140364903</v>
      </c>
      <c r="IF73">
        <v>0</v>
      </c>
      <c r="IG73">
        <v>9.7993236337273694E-5</v>
      </c>
      <c r="IH73">
        <v>0</v>
      </c>
      <c r="II73">
        <v>0</v>
      </c>
      <c r="IJ73">
        <v>1.92425789158345E-6</v>
      </c>
      <c r="IK73">
        <v>1.92425789158345E-6</v>
      </c>
      <c r="IL73">
        <v>4.9274509139607403E-8</v>
      </c>
      <c r="IM73">
        <v>1.92425789158345E-6</v>
      </c>
      <c r="IN73">
        <v>2.4003220921997502E-7</v>
      </c>
      <c r="IO73">
        <v>2.4003220921997502E-7</v>
      </c>
      <c r="IP73">
        <v>2.2459559545495701E-7</v>
      </c>
      <c r="IQ73">
        <v>0.86600106015936196</v>
      </c>
      <c r="IR73">
        <v>1.236785711624E-2</v>
      </c>
      <c r="IS73">
        <v>23378</v>
      </c>
      <c r="IT73">
        <v>16789</v>
      </c>
      <c r="IU73">
        <v>238</v>
      </c>
      <c r="IV73">
        <v>223</v>
      </c>
      <c r="IW73">
        <v>15</v>
      </c>
      <c r="IX73">
        <v>223</v>
      </c>
      <c r="IY73">
        <v>0</v>
      </c>
      <c r="IZ73">
        <v>7</v>
      </c>
      <c r="JA73">
        <v>1209</v>
      </c>
      <c r="JB73">
        <v>14724</v>
      </c>
      <c r="JC73">
        <v>7846</v>
      </c>
      <c r="JD73">
        <v>1730</v>
      </c>
      <c r="JE73">
        <v>1723</v>
      </c>
      <c r="JF73">
        <v>8654</v>
      </c>
      <c r="JG73">
        <v>7655</v>
      </c>
      <c r="JH73">
        <v>2</v>
      </c>
      <c r="JI73">
        <v>2</v>
      </c>
      <c r="JJ73">
        <v>997</v>
      </c>
      <c r="JK73">
        <v>1.4650582020223599E-2</v>
      </c>
      <c r="JL73">
        <v>5.8630967500089802E-3</v>
      </c>
      <c r="JM73">
        <v>1.25049573221769E-2</v>
      </c>
      <c r="JN73">
        <v>1.4650582020223599E-2</v>
      </c>
      <c r="JO73">
        <v>5.8590775794116704E-3</v>
      </c>
      <c r="JP73">
        <v>5.8630967500089802E-3</v>
      </c>
      <c r="JQ73">
        <v>0</v>
      </c>
      <c r="JR73">
        <v>0</v>
      </c>
      <c r="JS73">
        <v>0</v>
      </c>
      <c r="JT73">
        <v>0</v>
      </c>
      <c r="JU73">
        <v>0</v>
      </c>
      <c r="JV73">
        <v>0</v>
      </c>
      <c r="JW73">
        <v>6.6602377498938603</v>
      </c>
      <c r="JX73">
        <v>6.66052239178343</v>
      </c>
      <c r="JY73">
        <v>2.4436208167526798</v>
      </c>
      <c r="JZ73">
        <v>2.4435556865904502</v>
      </c>
      <c r="KA73">
        <v>-3.06944394460809E-6</v>
      </c>
      <c r="KB73">
        <v>4.6911276442638899E-7</v>
      </c>
      <c r="KC73">
        <v>3.53855670903448E-6</v>
      </c>
      <c r="KD73">
        <v>3.0561928763130002E-7</v>
      </c>
      <c r="KE73">
        <v>1.2164998632952199E-6</v>
      </c>
      <c r="KF73">
        <v>9.1088057566392601E-7</v>
      </c>
      <c r="KG73">
        <v>2.2999999999999998</v>
      </c>
      <c r="KH73">
        <v>7089290.35171152</v>
      </c>
      <c r="KI73">
        <v>14140904.238725699</v>
      </c>
      <c r="KJ73">
        <v>3.4906585039886501E-2</v>
      </c>
      <c r="KK73">
        <v>0.11874999999999999</v>
      </c>
      <c r="KL73">
        <v>0</v>
      </c>
      <c r="KM73" t="s">
        <v>920</v>
      </c>
      <c r="KO73" t="s">
        <v>921</v>
      </c>
      <c r="KP73" t="s">
        <v>525</v>
      </c>
      <c r="KQ73" t="s">
        <v>320</v>
      </c>
      <c r="KR73">
        <v>4</v>
      </c>
      <c r="KS73">
        <v>0</v>
      </c>
      <c r="KT73">
        <v>0</v>
      </c>
      <c r="KU73">
        <v>0</v>
      </c>
      <c r="KV73">
        <v>1</v>
      </c>
      <c r="KX73">
        <v>1</v>
      </c>
      <c r="KY73">
        <v>1</v>
      </c>
      <c r="LF73" t="s">
        <v>321</v>
      </c>
      <c r="LK73">
        <v>1</v>
      </c>
      <c r="LL73" t="s">
        <v>318</v>
      </c>
      <c r="LM73" t="s">
        <v>318</v>
      </c>
      <c r="LN73">
        <v>0</v>
      </c>
      <c r="LO73">
        <v>1</v>
      </c>
    </row>
    <row r="74" spans="1:327" x14ac:dyDescent="0.2">
      <c r="A74" t="s">
        <v>364</v>
      </c>
      <c r="B74">
        <v>107</v>
      </c>
      <c r="C74">
        <v>4</v>
      </c>
      <c r="D74" t="s">
        <v>525</v>
      </c>
      <c r="E74" t="s">
        <v>462</v>
      </c>
      <c r="F74" t="s">
        <v>529</v>
      </c>
      <c r="G74">
        <v>4</v>
      </c>
      <c r="H74">
        <v>7</v>
      </c>
      <c r="I74" s="6">
        <v>8459550.2567395698</v>
      </c>
      <c r="J74">
        <v>0</v>
      </c>
      <c r="K74">
        <v>0</v>
      </c>
      <c r="L74" t="s">
        <v>320</v>
      </c>
      <c r="M74" t="s">
        <v>318</v>
      </c>
      <c r="N74" t="s">
        <v>462</v>
      </c>
      <c r="O74" t="s">
        <v>529</v>
      </c>
      <c r="P74" s="6">
        <f t="shared" si="2"/>
        <v>5500398.7432604302</v>
      </c>
      <c r="Q74" s="6">
        <f t="shared" si="3"/>
        <v>13959949</v>
      </c>
      <c r="R74" s="6">
        <v>8459550.2567395698</v>
      </c>
      <c r="S74" t="s">
        <v>632</v>
      </c>
      <c r="T74" s="51">
        <v>44422.189621215279</v>
      </c>
      <c r="U74" s="6">
        <v>13959949.386467099</v>
      </c>
      <c r="V74">
        <v>1</v>
      </c>
      <c r="W74">
        <v>1</v>
      </c>
      <c r="X74" t="s">
        <v>530</v>
      </c>
      <c r="Y74" t="s">
        <v>530</v>
      </c>
      <c r="Z74">
        <v>514</v>
      </c>
      <c r="AA74">
        <v>1015</v>
      </c>
      <c r="AB74">
        <v>1911</v>
      </c>
      <c r="AC74">
        <v>238</v>
      </c>
      <c r="AD74">
        <v>4.2649999999999997</v>
      </c>
      <c r="AE74">
        <v>0</v>
      </c>
      <c r="AF74">
        <v>59.773118734359699</v>
      </c>
      <c r="AG74">
        <v>0</v>
      </c>
      <c r="AH74" t="s">
        <v>922</v>
      </c>
      <c r="AI74" t="s">
        <v>636</v>
      </c>
      <c r="AJ74" t="s">
        <v>636</v>
      </c>
      <c r="AM74">
        <v>0</v>
      </c>
      <c r="AN74">
        <v>0</v>
      </c>
      <c r="AO74">
        <v>0</v>
      </c>
      <c r="AP74">
        <v>0</v>
      </c>
      <c r="AQ74">
        <v>1</v>
      </c>
      <c r="AR74">
        <v>1</v>
      </c>
      <c r="AV74">
        <v>1</v>
      </c>
      <c r="AW74">
        <v>7</v>
      </c>
      <c r="BE74" s="35">
        <v>7786</v>
      </c>
      <c r="BF74" t="b">
        <v>1</v>
      </c>
      <c r="BG74">
        <v>0</v>
      </c>
      <c r="BI74" s="6">
        <v>13959949.386467099</v>
      </c>
      <c r="BK74" s="6">
        <v>13959949.386467099</v>
      </c>
      <c r="BL74">
        <v>0</v>
      </c>
      <c r="BM74" s="6">
        <v>0.52526784861409404</v>
      </c>
      <c r="BN74" s="6">
        <v>15912432.3211085</v>
      </c>
      <c r="BO74" s="6">
        <v>1952472.9456150299</v>
      </c>
      <c r="BP74">
        <v>8.6265521603492594</v>
      </c>
      <c r="BQ74">
        <v>0.83720637815794396</v>
      </c>
      <c r="BR74">
        <v>0</v>
      </c>
      <c r="BS74">
        <v>36</v>
      </c>
      <c r="BT74">
        <v>145</v>
      </c>
      <c r="BU74">
        <v>319</v>
      </c>
      <c r="BV74">
        <v>853</v>
      </c>
      <c r="BW74" s="41">
        <v>0</v>
      </c>
      <c r="BX74">
        <v>1</v>
      </c>
      <c r="BY74" s="41">
        <v>0</v>
      </c>
      <c r="BZ74">
        <v>14723</v>
      </c>
      <c r="CA74" s="41">
        <v>0</v>
      </c>
      <c r="CB74">
        <v>0</v>
      </c>
      <c r="CC74" s="41">
        <v>0</v>
      </c>
      <c r="CD74">
        <v>8652</v>
      </c>
      <c r="CE74">
        <v>8</v>
      </c>
      <c r="CF74">
        <v>62118</v>
      </c>
      <c r="CG74">
        <v>7423</v>
      </c>
      <c r="CH74">
        <v>125902</v>
      </c>
      <c r="CI74" s="41">
        <v>0</v>
      </c>
      <c r="CJ74">
        <v>238</v>
      </c>
      <c r="CK74" s="41">
        <v>0</v>
      </c>
      <c r="CL74">
        <v>3503851</v>
      </c>
      <c r="CM74" s="41">
        <v>0</v>
      </c>
      <c r="CN74">
        <v>0</v>
      </c>
      <c r="CO74" s="41">
        <v>0</v>
      </c>
      <c r="CP74">
        <v>2059176</v>
      </c>
      <c r="CQ74">
        <v>355</v>
      </c>
      <c r="CR74" s="52">
        <v>0</v>
      </c>
      <c r="CS74" s="52">
        <v>0</v>
      </c>
      <c r="CT74">
        <v>7431</v>
      </c>
      <c r="CU74" s="52">
        <v>0</v>
      </c>
      <c r="CV74" s="52">
        <v>0</v>
      </c>
      <c r="CW74">
        <v>355</v>
      </c>
      <c r="CX74">
        <v>7431</v>
      </c>
      <c r="CY74" t="s">
        <v>923</v>
      </c>
      <c r="DA74" s="6">
        <v>6958136.7941466151</v>
      </c>
      <c r="DB74" s="6">
        <v>7001812.5923205465</v>
      </c>
      <c r="DC74">
        <v>0</v>
      </c>
      <c r="DD74">
        <v>0</v>
      </c>
      <c r="DE74" s="6">
        <v>0.28213227603434898</v>
      </c>
      <c r="DF74" s="6">
        <v>0.243135572579744</v>
      </c>
      <c r="DG74" s="48">
        <v>0.12413306997233101</v>
      </c>
      <c r="DH74" s="48">
        <v>7.7147080145149094E-2</v>
      </c>
      <c r="DI74" s="48">
        <v>0.20128015011747999</v>
      </c>
      <c r="DJ74" s="48">
        <v>0.157999206062018</v>
      </c>
      <c r="DK74" s="48">
        <v>0.16598849243459399</v>
      </c>
      <c r="DL74" s="48">
        <v>0.32398769849661302</v>
      </c>
      <c r="DM74" s="6">
        <v>7955813.9588936102</v>
      </c>
      <c r="DN74" s="6">
        <v>7956618.3622149704</v>
      </c>
      <c r="DO74" s="6">
        <v>997676.880644763</v>
      </c>
      <c r="DP74" s="6">
        <v>954796.06497026898</v>
      </c>
      <c r="DQ74" s="48">
        <v>229588.008812029</v>
      </c>
      <c r="DR74" s="48">
        <v>227689.487632462</v>
      </c>
      <c r="DS74" s="48">
        <v>457277.49644449097</v>
      </c>
      <c r="DT74" s="48">
        <v>736188.87183273304</v>
      </c>
      <c r="DU74" s="48">
        <v>723987.66977478098</v>
      </c>
      <c r="DV74" s="48">
        <v>1460176.5416075101</v>
      </c>
      <c r="DW74">
        <v>0</v>
      </c>
      <c r="DX74">
        <v>0</v>
      </c>
      <c r="DY74">
        <v>0</v>
      </c>
      <c r="DZ74">
        <v>31900</v>
      </c>
      <c r="EA74">
        <v>3118.90756302521</v>
      </c>
      <c r="EB74">
        <v>35018.907563025197</v>
      </c>
      <c r="EC74">
        <v>4.2220348866532398E-4</v>
      </c>
      <c r="ED74">
        <v>8.6261299568606002</v>
      </c>
      <c r="EE74">
        <v>8.6265521603492594</v>
      </c>
      <c r="EF74">
        <v>4.2220348866532398E-4</v>
      </c>
      <c r="EG74">
        <v>8.6261299568606002</v>
      </c>
      <c r="EH74">
        <v>0</v>
      </c>
      <c r="EI74">
        <v>0</v>
      </c>
      <c r="EJ74">
        <v>0</v>
      </c>
      <c r="EK74">
        <v>1.54775206099286E-3</v>
      </c>
      <c r="EL74">
        <v>0.83565862609695096</v>
      </c>
      <c r="EM74">
        <v>1.54775206099286E-3</v>
      </c>
      <c r="EN74">
        <v>0.83565862609695096</v>
      </c>
      <c r="EO74">
        <v>0.83720637815794396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1.0461089080714401</v>
      </c>
      <c r="EV74">
        <v>0.12198788620291399</v>
      </c>
      <c r="EW74">
        <v>8.9998051763240302E-5</v>
      </c>
      <c r="EX74">
        <v>0</v>
      </c>
      <c r="EY74">
        <v>0</v>
      </c>
      <c r="EZ74">
        <v>9.1539242397685108</v>
      </c>
      <c r="FA74" s="1">
        <v>8.9336443677395794E-5</v>
      </c>
      <c r="FB74">
        <v>8.9752699335698906E-5</v>
      </c>
      <c r="FC74">
        <v>0</v>
      </c>
      <c r="FD74">
        <v>12.456</v>
      </c>
      <c r="FE74" s="1">
        <v>8.9994529920423005E-5</v>
      </c>
      <c r="FF74">
        <v>0</v>
      </c>
      <c r="FG74">
        <v>0</v>
      </c>
      <c r="FH74" s="1">
        <v>8.9993421127726404E-5</v>
      </c>
      <c r="FI74">
        <v>4.5479449749694796</v>
      </c>
      <c r="FJ74" s="1">
        <v>0</v>
      </c>
      <c r="FK74" s="1">
        <v>0</v>
      </c>
      <c r="FL74">
        <v>0</v>
      </c>
      <c r="FM74">
        <v>0</v>
      </c>
      <c r="FN74">
        <v>8.55071639604965E-8</v>
      </c>
      <c r="FO74">
        <v>8.55071639604965E-8</v>
      </c>
      <c r="FP74">
        <v>6.6974766843586004E-9</v>
      </c>
      <c r="FQ74">
        <v>8.55071639604965E-8</v>
      </c>
      <c r="FR74">
        <v>2.1916960205037299E-8</v>
      </c>
      <c r="FS74">
        <v>1.92300971257886E-8</v>
      </c>
      <c r="FT74">
        <v>2.1916960205037299E-8</v>
      </c>
      <c r="FU74">
        <v>1.0132924259664801E-6</v>
      </c>
      <c r="FV74">
        <v>8.2211832008738299E-7</v>
      </c>
      <c r="FW74">
        <v>-1.4054434021605801E-6</v>
      </c>
      <c r="FX74">
        <v>2.45277327287933E-7</v>
      </c>
      <c r="FY74">
        <v>1.6507207294485201E-6</v>
      </c>
      <c r="FZ74">
        <v>9.9977931468375694E-8</v>
      </c>
      <c r="GA74">
        <v>7.9479036477376998E-7</v>
      </c>
      <c r="GB74">
        <v>6.9481243330539402E-7</v>
      </c>
      <c r="GC74">
        <v>2.2999999999999998</v>
      </c>
      <c r="GD74">
        <v>3.4906585039886501E-2</v>
      </c>
      <c r="GE74">
        <v>0.11874999999999999</v>
      </c>
      <c r="GF74">
        <v>1.0461089080714401</v>
      </c>
      <c r="GG74">
        <v>0.12198788620291399</v>
      </c>
      <c r="GH74">
        <v>9.7999616265553801E-5</v>
      </c>
      <c r="GI74">
        <v>9.7998007028365905E-5</v>
      </c>
      <c r="GJ74">
        <v>3.0982068919713699</v>
      </c>
      <c r="GK74">
        <v>0.113024046117443</v>
      </c>
      <c r="GL74">
        <v>9.7999616265553801E-5</v>
      </c>
      <c r="GM74">
        <v>9.7998007028365905E-5</v>
      </c>
      <c r="GN74">
        <v>0</v>
      </c>
      <c r="GO74">
        <v>4.6410192270322597</v>
      </c>
      <c r="GP74" s="1">
        <v>9.7943526954441502E-5</v>
      </c>
      <c r="GQ74" s="1">
        <v>9.7996513275758201E-5</v>
      </c>
      <c r="GR74">
        <v>0</v>
      </c>
      <c r="GS74">
        <v>5.2003684671759096</v>
      </c>
      <c r="GT74" s="1">
        <v>9.7994130656864299E-5</v>
      </c>
      <c r="GU74">
        <v>0</v>
      </c>
      <c r="GV74" s="1">
        <v>9.7924458236420196E-5</v>
      </c>
      <c r="GW74">
        <v>9.7993543666630102E-5</v>
      </c>
      <c r="GX74">
        <v>2.04324884808306</v>
      </c>
      <c r="GY74" s="1">
        <v>0</v>
      </c>
      <c r="GZ74" s="1">
        <v>9.7994117538163702E-5</v>
      </c>
      <c r="HA74">
        <v>0</v>
      </c>
      <c r="HB74">
        <v>0</v>
      </c>
      <c r="HC74">
        <v>8.5642396685514602E-7</v>
      </c>
      <c r="HD74">
        <v>8.5642396685514602E-7</v>
      </c>
      <c r="HE74">
        <v>6.5649678082646506E-8</v>
      </c>
      <c r="HF74">
        <v>8.5642396685514602E-7</v>
      </c>
      <c r="HG74">
        <v>1.11080028730725E-7</v>
      </c>
      <c r="HH74">
        <v>1.11080028730725E-7</v>
      </c>
      <c r="HI74">
        <v>1.01149909781383E-7</v>
      </c>
      <c r="HJ74">
        <v>0.86600107354978895</v>
      </c>
      <c r="HK74">
        <v>1.09574706691009E-2</v>
      </c>
      <c r="HL74">
        <v>-1.5117090348044399E-6</v>
      </c>
      <c r="HM74">
        <v>2.4008042094509899E-7</v>
      </c>
      <c r="HN74">
        <v>1.75178945574954E-6</v>
      </c>
      <c r="HO74">
        <v>1.90633750189918E-7</v>
      </c>
      <c r="HP74">
        <v>5.5820120750318304E-7</v>
      </c>
      <c r="HQ74">
        <v>3.6756745731326501E-7</v>
      </c>
      <c r="HR74">
        <v>1.2999999999999901</v>
      </c>
      <c r="HS74">
        <v>0</v>
      </c>
      <c r="HT74">
        <v>0</v>
      </c>
      <c r="HU74">
        <v>0</v>
      </c>
      <c r="HV74">
        <v>9.1539242397685108</v>
      </c>
      <c r="HW74" s="1">
        <v>9.7943526954441502E-5</v>
      </c>
      <c r="HX74" s="1">
        <v>9.7996513275758201E-5</v>
      </c>
      <c r="HY74">
        <v>0</v>
      </c>
      <c r="HZ74">
        <v>12.456</v>
      </c>
      <c r="IA74" s="1">
        <v>9.7994130656864299E-5</v>
      </c>
      <c r="IB74">
        <v>0</v>
      </c>
      <c r="IC74" s="1">
        <v>9.7924458236420196E-5</v>
      </c>
      <c r="ID74" s="1">
        <v>9.7993543666630102E-5</v>
      </c>
      <c r="IE74">
        <v>4.5479449749694796</v>
      </c>
      <c r="IF74" s="1">
        <v>0</v>
      </c>
      <c r="IG74" s="1">
        <v>9.7994117538163702E-5</v>
      </c>
      <c r="IH74">
        <v>0</v>
      </c>
      <c r="II74">
        <v>0</v>
      </c>
      <c r="IJ74">
        <v>8.5642396685514602E-7</v>
      </c>
      <c r="IK74">
        <v>8.5642396685514602E-7</v>
      </c>
      <c r="IL74">
        <v>6.5649678082646506E-8</v>
      </c>
      <c r="IM74">
        <v>8.5642396685514602E-7</v>
      </c>
      <c r="IN74">
        <v>1.11080028730725E-7</v>
      </c>
      <c r="IO74">
        <v>1.11080028730725E-7</v>
      </c>
      <c r="IP74">
        <v>1.01149909781383E-7</v>
      </c>
      <c r="IQ74">
        <v>0.86600107354978895</v>
      </c>
      <c r="IR74">
        <v>1.09574706691009E-2</v>
      </c>
      <c r="IS74">
        <v>23378</v>
      </c>
      <c r="IT74">
        <v>16789</v>
      </c>
      <c r="IU74">
        <v>238</v>
      </c>
      <c r="IV74">
        <v>223</v>
      </c>
      <c r="IW74">
        <v>15</v>
      </c>
      <c r="IX74">
        <v>223</v>
      </c>
      <c r="IY74">
        <v>0</v>
      </c>
      <c r="IZ74">
        <v>7</v>
      </c>
      <c r="JA74">
        <v>1209</v>
      </c>
      <c r="JB74">
        <v>14724</v>
      </c>
      <c r="JC74">
        <v>7846</v>
      </c>
      <c r="JD74">
        <v>1730</v>
      </c>
      <c r="JE74">
        <v>1723</v>
      </c>
      <c r="JF74">
        <v>8654</v>
      </c>
      <c r="JG74">
        <v>7655</v>
      </c>
      <c r="JH74">
        <v>2</v>
      </c>
      <c r="JI74">
        <v>2</v>
      </c>
      <c r="JJ74">
        <v>997</v>
      </c>
      <c r="JK74">
        <v>1.4650582020223599E-2</v>
      </c>
      <c r="JL74" s="1">
        <v>5.8630967500089802E-3</v>
      </c>
      <c r="JM74">
        <v>1.25049573221769E-2</v>
      </c>
      <c r="JN74">
        <v>1.4650582020223599E-2</v>
      </c>
      <c r="JO74" s="1">
        <v>5.8590775794116704E-3</v>
      </c>
      <c r="JP74" s="1">
        <v>5.8630967500089802E-3</v>
      </c>
      <c r="JQ74">
        <v>0</v>
      </c>
      <c r="JR74">
        <v>0</v>
      </c>
      <c r="JS74">
        <v>0</v>
      </c>
      <c r="JT74">
        <v>0</v>
      </c>
      <c r="JU74">
        <v>0</v>
      </c>
      <c r="JV74">
        <v>0</v>
      </c>
      <c r="JW74">
        <v>6.6602377498938603</v>
      </c>
      <c r="JX74">
        <v>6.66052239178343</v>
      </c>
      <c r="JY74">
        <v>2.4436208167526798</v>
      </c>
      <c r="JZ74">
        <v>2.4435556865904502</v>
      </c>
      <c r="KA74">
        <v>-2.9171524369650302E-6</v>
      </c>
      <c r="KB74">
        <v>4.8535774823303198E-7</v>
      </c>
      <c r="KC74">
        <v>3.40251018519806E-6</v>
      </c>
      <c r="KD74">
        <v>2.9061168165829398E-7</v>
      </c>
      <c r="KE74">
        <v>1.3529915722769501E-6</v>
      </c>
      <c r="KF74">
        <v>1.06237989061866E-6</v>
      </c>
      <c r="KG74">
        <v>2.2999999999999998</v>
      </c>
      <c r="KH74">
        <v>6997572.6711315298</v>
      </c>
      <c r="KI74">
        <v>13955709.4652781</v>
      </c>
      <c r="KJ74">
        <v>3.4906585039886501E-2</v>
      </c>
      <c r="KK74">
        <v>0.11874999999999999</v>
      </c>
      <c r="KL74">
        <v>0</v>
      </c>
      <c r="KM74" t="s">
        <v>924</v>
      </c>
      <c r="KO74" t="s">
        <v>925</v>
      </c>
      <c r="KP74" t="s">
        <v>525</v>
      </c>
      <c r="KQ74" t="s">
        <v>320</v>
      </c>
      <c r="KR74">
        <v>4</v>
      </c>
      <c r="KS74">
        <v>0</v>
      </c>
      <c r="KT74">
        <v>0</v>
      </c>
      <c r="KU74">
        <v>0</v>
      </c>
      <c r="KV74">
        <v>1</v>
      </c>
      <c r="KX74">
        <v>1</v>
      </c>
      <c r="KY74">
        <v>1</v>
      </c>
      <c r="LF74" t="s">
        <v>321</v>
      </c>
      <c r="LK74">
        <v>1</v>
      </c>
      <c r="LL74" t="s">
        <v>318</v>
      </c>
      <c r="LM74" t="s">
        <v>318</v>
      </c>
      <c r="LN74">
        <v>0</v>
      </c>
      <c r="LO74">
        <v>1</v>
      </c>
    </row>
    <row r="75" spans="1:327" x14ac:dyDescent="0.2">
      <c r="A75" t="s">
        <v>364</v>
      </c>
      <c r="B75">
        <v>115</v>
      </c>
      <c r="C75">
        <v>4</v>
      </c>
      <c r="D75" t="s">
        <v>525</v>
      </c>
      <c r="E75" t="s">
        <v>462</v>
      </c>
      <c r="F75" t="s">
        <v>529</v>
      </c>
      <c r="G75">
        <v>4</v>
      </c>
      <c r="H75">
        <v>8</v>
      </c>
      <c r="I75" s="6">
        <v>10008361.8658574</v>
      </c>
      <c r="J75">
        <v>0</v>
      </c>
      <c r="K75">
        <v>0</v>
      </c>
      <c r="L75" t="s">
        <v>320</v>
      </c>
      <c r="M75" t="s">
        <v>318</v>
      </c>
      <c r="N75" t="s">
        <v>462</v>
      </c>
      <c r="O75" t="s">
        <v>529</v>
      </c>
      <c r="P75" s="6">
        <f t="shared" si="2"/>
        <v>4986766.1341426</v>
      </c>
      <c r="Q75" s="6">
        <f t="shared" si="3"/>
        <v>14995128</v>
      </c>
      <c r="R75" s="6">
        <v>10008361.8658574</v>
      </c>
      <c r="S75" t="s">
        <v>632</v>
      </c>
      <c r="T75" s="51">
        <v>44422.225133749998</v>
      </c>
      <c r="U75" s="6">
        <v>14995128.187762801</v>
      </c>
      <c r="V75">
        <v>1</v>
      </c>
      <c r="W75">
        <v>1</v>
      </c>
      <c r="X75" t="s">
        <v>530</v>
      </c>
      <c r="Y75" t="s">
        <v>530</v>
      </c>
      <c r="Z75">
        <v>394</v>
      </c>
      <c r="AA75">
        <v>993</v>
      </c>
      <c r="AB75">
        <v>1911</v>
      </c>
      <c r="AC75">
        <v>238</v>
      </c>
      <c r="AD75">
        <v>4.1719999999999997</v>
      </c>
      <c r="AE75">
        <v>0</v>
      </c>
      <c r="AF75">
        <v>55.315574884414602</v>
      </c>
      <c r="AG75">
        <v>0</v>
      </c>
      <c r="AH75" t="s">
        <v>926</v>
      </c>
      <c r="AI75" t="s">
        <v>636</v>
      </c>
      <c r="AJ75" t="s">
        <v>636</v>
      </c>
      <c r="AM75">
        <v>0</v>
      </c>
      <c r="AN75">
        <v>0</v>
      </c>
      <c r="AO75">
        <v>0</v>
      </c>
      <c r="AP75">
        <v>0</v>
      </c>
      <c r="AQ75">
        <v>1</v>
      </c>
      <c r="AR75">
        <v>1</v>
      </c>
      <c r="AV75">
        <v>1</v>
      </c>
      <c r="AW75">
        <v>8</v>
      </c>
      <c r="BE75" s="35">
        <v>8619</v>
      </c>
      <c r="BF75" t="b">
        <v>1</v>
      </c>
      <c r="BG75">
        <v>0</v>
      </c>
      <c r="BI75" s="6">
        <v>14995128.187762801</v>
      </c>
      <c r="BK75" s="6">
        <v>14995128.187762801</v>
      </c>
      <c r="BL75">
        <v>0</v>
      </c>
      <c r="BM75" s="6">
        <v>0.34637155354413202</v>
      </c>
      <c r="BN75" s="6">
        <v>17231134.4990464</v>
      </c>
      <c r="BO75" s="6">
        <v>2236001.3542836099</v>
      </c>
      <c r="BP75">
        <v>2.4244765920823399</v>
      </c>
      <c r="BQ75">
        <v>2.18615182572516</v>
      </c>
      <c r="BR75">
        <v>0</v>
      </c>
      <c r="BS75">
        <v>57</v>
      </c>
      <c r="BT75">
        <v>147</v>
      </c>
      <c r="BU75">
        <v>250</v>
      </c>
      <c r="BV75">
        <v>855</v>
      </c>
      <c r="BW75" s="41">
        <v>0</v>
      </c>
      <c r="BX75">
        <v>1</v>
      </c>
      <c r="BY75" s="41">
        <v>0</v>
      </c>
      <c r="BZ75">
        <v>14723</v>
      </c>
      <c r="CA75" s="41">
        <v>0</v>
      </c>
      <c r="CB75">
        <v>0</v>
      </c>
      <c r="CC75" s="41">
        <v>0</v>
      </c>
      <c r="CD75">
        <v>8652</v>
      </c>
      <c r="CE75">
        <v>0</v>
      </c>
      <c r="CF75">
        <v>52122</v>
      </c>
      <c r="CG75">
        <v>8312</v>
      </c>
      <c r="CH75">
        <v>135898</v>
      </c>
      <c r="CI75" s="41">
        <v>0</v>
      </c>
      <c r="CJ75">
        <v>238</v>
      </c>
      <c r="CK75" s="41">
        <v>0</v>
      </c>
      <c r="CL75">
        <v>3503851</v>
      </c>
      <c r="CM75" s="41">
        <v>0</v>
      </c>
      <c r="CN75">
        <v>0</v>
      </c>
      <c r="CO75" s="41">
        <v>0</v>
      </c>
      <c r="CP75">
        <v>2059176</v>
      </c>
      <c r="CQ75">
        <v>307</v>
      </c>
      <c r="CR75" s="52">
        <v>0</v>
      </c>
      <c r="CS75" s="52">
        <v>0</v>
      </c>
      <c r="CT75">
        <v>8312</v>
      </c>
      <c r="CU75" s="52">
        <v>0</v>
      </c>
      <c r="CV75" s="52">
        <v>0</v>
      </c>
      <c r="CW75">
        <v>307</v>
      </c>
      <c r="CX75">
        <v>8312</v>
      </c>
      <c r="CY75" t="s">
        <v>927</v>
      </c>
      <c r="DA75" s="6">
        <v>7472076.8565034559</v>
      </c>
      <c r="DB75" s="6">
        <v>7523051.3312593745</v>
      </c>
      <c r="DC75">
        <v>0</v>
      </c>
      <c r="DD75">
        <v>0</v>
      </c>
      <c r="DE75" s="6">
        <v>0.164548564461616</v>
      </c>
      <c r="DF75" s="6">
        <v>0.18182298908251501</v>
      </c>
      <c r="DG75" s="48">
        <v>7.5577737298509001E-2</v>
      </c>
      <c r="DH75" s="48">
        <v>5.1787954371152203E-2</v>
      </c>
      <c r="DI75" s="48">
        <v>0.127365691669661</v>
      </c>
      <c r="DJ75" s="48">
        <v>8.8970827163107599E-2</v>
      </c>
      <c r="DK75" s="48">
        <v>0.13003503471136299</v>
      </c>
      <c r="DL75" s="48">
        <v>0.21900586187447099</v>
      </c>
      <c r="DM75" s="6">
        <v>8615119.9009743705</v>
      </c>
      <c r="DN75" s="6">
        <v>8616014.5980720408</v>
      </c>
      <c r="DO75" s="6">
        <v>1143042.8799223499</v>
      </c>
      <c r="DP75" s="6">
        <v>1092958.47436126</v>
      </c>
      <c r="DQ75" s="48">
        <v>228365.34075508101</v>
      </c>
      <c r="DR75" s="48">
        <v>221699.03792598701</v>
      </c>
      <c r="DS75" s="48">
        <v>450064.37868106802</v>
      </c>
      <c r="DT75" s="48">
        <v>889677.53916727495</v>
      </c>
      <c r="DU75" s="48">
        <v>867766.99946048495</v>
      </c>
      <c r="DV75" s="48">
        <v>1757444.53862776</v>
      </c>
      <c r="DW75">
        <v>0</v>
      </c>
      <c r="DX75">
        <v>0</v>
      </c>
      <c r="DY75">
        <v>0</v>
      </c>
      <c r="DZ75">
        <v>25000</v>
      </c>
      <c r="EA75">
        <v>3492.43697478991</v>
      </c>
      <c r="EB75">
        <v>28492.4369747899</v>
      </c>
      <c r="EC75">
        <v>0</v>
      </c>
      <c r="ED75">
        <v>2.4244765920823399</v>
      </c>
      <c r="EE75">
        <v>2.4244765920823399</v>
      </c>
      <c r="EF75">
        <v>0</v>
      </c>
      <c r="EG75">
        <v>2.4244765920823399</v>
      </c>
      <c r="EH75">
        <v>0</v>
      </c>
      <c r="EI75">
        <v>0</v>
      </c>
      <c r="EJ75">
        <v>0</v>
      </c>
      <c r="EK75">
        <v>0</v>
      </c>
      <c r="EL75">
        <v>2.18615182572516</v>
      </c>
      <c r="EM75">
        <v>0</v>
      </c>
      <c r="EN75">
        <v>2.18615182572516</v>
      </c>
      <c r="EO75">
        <v>2.18615182572516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0.851144284906038</v>
      </c>
      <c r="EV75">
        <v>0.11462872618660699</v>
      </c>
      <c r="EW75">
        <v>8.9997805153840802E-5</v>
      </c>
      <c r="EX75">
        <v>0</v>
      </c>
      <c r="EY75">
        <v>0</v>
      </c>
      <c r="EZ75">
        <v>5.9395378906994498</v>
      </c>
      <c r="FA75">
        <v>8.9055093786261005E-5</v>
      </c>
      <c r="FB75">
        <v>8.9417380387746896E-5</v>
      </c>
      <c r="FC75">
        <v>0</v>
      </c>
      <c r="FD75">
        <v>8.6781500000000005</v>
      </c>
      <c r="FE75">
        <v>8.99957805376716E-5</v>
      </c>
      <c r="FF75">
        <v>0</v>
      </c>
      <c r="FG75" s="1">
        <v>0</v>
      </c>
      <c r="FH75" s="1">
        <v>8.9995141675847101E-5</v>
      </c>
      <c r="FI75">
        <v>6.5547856642862197</v>
      </c>
      <c r="FJ75" s="1">
        <v>0</v>
      </c>
      <c r="FK75">
        <v>0</v>
      </c>
      <c r="FL75">
        <v>0</v>
      </c>
      <c r="FM75">
        <v>0</v>
      </c>
      <c r="FN75" s="1">
        <v>5.1278799290121997E-8</v>
      </c>
      <c r="FO75" s="1">
        <v>5.1278799290121997E-8</v>
      </c>
      <c r="FP75" s="1">
        <v>2.78476930404281E-9</v>
      </c>
      <c r="FQ75" s="1">
        <v>5.1278799290121997E-8</v>
      </c>
      <c r="FR75" s="1">
        <v>8.0676031688486899E-9</v>
      </c>
      <c r="FS75" s="1">
        <v>6.75311020992275E-9</v>
      </c>
      <c r="FT75" s="1">
        <v>8.0676031688486899E-9</v>
      </c>
      <c r="FU75">
        <v>0</v>
      </c>
      <c r="FV75">
        <v>0</v>
      </c>
      <c r="FW75" s="1">
        <v>-7.0548632347513E-7</v>
      </c>
      <c r="FX75" s="1">
        <v>1.8108393654947299E-7</v>
      </c>
      <c r="FY75" s="1">
        <v>8.86570260024604E-7</v>
      </c>
      <c r="FZ75" s="1">
        <v>9.5488154541398198E-8</v>
      </c>
      <c r="GA75" s="1">
        <v>5.0121231493470398E-7</v>
      </c>
      <c r="GB75" s="1">
        <v>4.0572416039330499E-7</v>
      </c>
      <c r="GC75">
        <v>2.65</v>
      </c>
      <c r="GD75">
        <v>3.4906585039886501E-2</v>
      </c>
      <c r="GE75">
        <v>0.11874999999999999</v>
      </c>
      <c r="GF75">
        <v>0.851144284906038</v>
      </c>
      <c r="GG75">
        <v>0.11462872618660699</v>
      </c>
      <c r="GH75">
        <v>9.79991608958119E-5</v>
      </c>
      <c r="GI75">
        <v>0</v>
      </c>
      <c r="GJ75">
        <v>3.9330062297778898</v>
      </c>
      <c r="GK75">
        <v>9.4671006171659106E-2</v>
      </c>
      <c r="GL75">
        <v>9.79991608958119E-5</v>
      </c>
      <c r="GM75">
        <v>0</v>
      </c>
      <c r="GN75">
        <v>0</v>
      </c>
      <c r="GO75">
        <v>3.1969813603679098</v>
      </c>
      <c r="GP75" s="1">
        <v>9.7915130053527396E-5</v>
      </c>
      <c r="GQ75" s="1">
        <v>9.7984707685058696E-5</v>
      </c>
      <c r="GR75">
        <v>0</v>
      </c>
      <c r="GS75">
        <v>4.6022751451454296</v>
      </c>
      <c r="GT75" s="1">
        <v>9.7994345512358806E-5</v>
      </c>
      <c r="GU75">
        <v>0</v>
      </c>
      <c r="GV75" s="1">
        <v>9.7904871795284593E-5</v>
      </c>
      <c r="GW75" s="1">
        <v>9.7992974254182394E-5</v>
      </c>
      <c r="GX75" s="1">
        <v>9.7995112824433796E-5</v>
      </c>
      <c r="GY75">
        <v>0</v>
      </c>
      <c r="GZ75">
        <v>9.7995112824433796E-5</v>
      </c>
      <c r="HA75">
        <v>0</v>
      </c>
      <c r="HB75">
        <v>0</v>
      </c>
      <c r="HC75">
        <v>7.1133069090567602E-6</v>
      </c>
      <c r="HD75">
        <v>7.1133069090567602E-6</v>
      </c>
      <c r="HE75">
        <v>2.0430668712378902E-8</v>
      </c>
      <c r="HF75">
        <v>7.1133069090567602E-6</v>
      </c>
      <c r="HG75">
        <v>2.58030595556846E-7</v>
      </c>
      <c r="HH75">
        <v>7.8112904589033794E-8</v>
      </c>
      <c r="HI75">
        <v>2.58030595556846E-7</v>
      </c>
      <c r="HJ75">
        <v>0.39800109648564103</v>
      </c>
      <c r="HK75">
        <v>0.62500088845822599</v>
      </c>
      <c r="HL75">
        <v>-1.15314525012958E-6</v>
      </c>
      <c r="HM75">
        <v>2.0364070405670399E-7</v>
      </c>
      <c r="HN75">
        <v>1.35678595418629E-6</v>
      </c>
      <c r="HO75">
        <v>1.8194376165228899E-7</v>
      </c>
      <c r="HP75">
        <v>4.0170084996893402E-7</v>
      </c>
      <c r="HQ75">
        <v>2.1975708831664501E-7</v>
      </c>
      <c r="HR75">
        <v>0.8</v>
      </c>
      <c r="HS75">
        <v>0</v>
      </c>
      <c r="HT75">
        <v>0</v>
      </c>
      <c r="HU75">
        <v>0</v>
      </c>
      <c r="HV75">
        <v>5.9395378906994498</v>
      </c>
      <c r="HW75" s="1">
        <v>9.7915130053527396E-5</v>
      </c>
      <c r="HX75" s="1">
        <v>9.7984707685058696E-5</v>
      </c>
      <c r="HY75">
        <v>0</v>
      </c>
      <c r="HZ75">
        <v>8.6781500000000005</v>
      </c>
      <c r="IA75" s="1">
        <v>9.7994345512358806E-5</v>
      </c>
      <c r="IB75">
        <v>0</v>
      </c>
      <c r="IC75" s="1">
        <v>9.7904871795284593E-5</v>
      </c>
      <c r="ID75" s="1">
        <v>9.7992974254182394E-5</v>
      </c>
      <c r="IE75">
        <v>6.5547856642862197</v>
      </c>
      <c r="IF75" s="1">
        <v>0</v>
      </c>
      <c r="IG75">
        <v>9.7995112824433796E-5</v>
      </c>
      <c r="IH75">
        <v>0</v>
      </c>
      <c r="II75">
        <v>0</v>
      </c>
      <c r="IJ75">
        <v>7.1133069090567602E-6</v>
      </c>
      <c r="IK75">
        <v>7.1133069090567602E-6</v>
      </c>
      <c r="IL75">
        <v>2.0430668712378902E-8</v>
      </c>
      <c r="IM75">
        <v>7.1133069090567602E-6</v>
      </c>
      <c r="IN75">
        <v>2.58030595556846E-7</v>
      </c>
      <c r="IO75">
        <v>7.8112904589033794E-8</v>
      </c>
      <c r="IP75">
        <v>2.58030595556846E-7</v>
      </c>
      <c r="IQ75">
        <v>0.39800109648564103</v>
      </c>
      <c r="IR75">
        <v>0.62500088845822599</v>
      </c>
      <c r="IS75">
        <v>23378</v>
      </c>
      <c r="IT75">
        <v>16789</v>
      </c>
      <c r="IU75">
        <v>238</v>
      </c>
      <c r="IV75">
        <v>223</v>
      </c>
      <c r="IW75">
        <v>15</v>
      </c>
      <c r="IX75">
        <v>223</v>
      </c>
      <c r="IY75">
        <v>0</v>
      </c>
      <c r="IZ75">
        <v>7</v>
      </c>
      <c r="JA75">
        <v>1209</v>
      </c>
      <c r="JB75">
        <v>14724</v>
      </c>
      <c r="JC75">
        <v>7846</v>
      </c>
      <c r="JD75">
        <v>1730</v>
      </c>
      <c r="JE75">
        <v>1723</v>
      </c>
      <c r="JF75">
        <v>8654</v>
      </c>
      <c r="JG75">
        <v>7655</v>
      </c>
      <c r="JH75">
        <v>2</v>
      </c>
      <c r="JI75">
        <v>2</v>
      </c>
      <c r="JJ75">
        <v>997</v>
      </c>
      <c r="JK75">
        <v>1.14634945183738E-2</v>
      </c>
      <c r="JL75">
        <v>7.1956987570280699E-3</v>
      </c>
      <c r="JM75">
        <v>1.1461191307976199E-2</v>
      </c>
      <c r="JN75">
        <v>1.14634945183738E-2</v>
      </c>
      <c r="JO75">
        <v>7.1011066492321301E-3</v>
      </c>
      <c r="JP75">
        <v>7.1956987570280699E-3</v>
      </c>
      <c r="JQ75">
        <v>0</v>
      </c>
      <c r="JR75">
        <v>0</v>
      </c>
      <c r="JS75">
        <v>0</v>
      </c>
      <c r="JT75">
        <v>0</v>
      </c>
      <c r="JU75">
        <v>0</v>
      </c>
      <c r="JV75">
        <v>0</v>
      </c>
      <c r="JW75">
        <v>6.7799833375087601</v>
      </c>
      <c r="JX75">
        <v>6.78019143299636</v>
      </c>
      <c r="JY75">
        <v>2.1905292696087901</v>
      </c>
      <c r="JZ75">
        <v>2.1904555480721801</v>
      </c>
      <c r="KA75">
        <v>-1.8586315736047099E-6</v>
      </c>
      <c r="KB75">
        <v>3.8472464060617798E-7</v>
      </c>
      <c r="KC75">
        <v>2.2433562142108902E-6</v>
      </c>
      <c r="KD75">
        <v>2.7743191619368799E-7</v>
      </c>
      <c r="KE75">
        <v>9.0291316490363896E-7</v>
      </c>
      <c r="KF75">
        <v>6.2548124870995098E-7</v>
      </c>
      <c r="KG75">
        <v>2.65</v>
      </c>
      <c r="KH75">
        <v>7518147.4241282102</v>
      </c>
      <c r="KI75">
        <v>14990224.2806316</v>
      </c>
      <c r="KJ75">
        <v>3.4906585039886501E-2</v>
      </c>
      <c r="KK75">
        <v>0.11874999999999999</v>
      </c>
      <c r="KL75">
        <v>0</v>
      </c>
      <c r="KM75" t="s">
        <v>928</v>
      </c>
      <c r="KO75" t="s">
        <v>929</v>
      </c>
      <c r="KP75" t="s">
        <v>525</v>
      </c>
      <c r="KQ75" t="s">
        <v>320</v>
      </c>
      <c r="KR75">
        <v>4</v>
      </c>
      <c r="KS75">
        <v>0</v>
      </c>
      <c r="KT75">
        <v>0</v>
      </c>
      <c r="KU75">
        <v>0</v>
      </c>
      <c r="KV75">
        <v>1</v>
      </c>
      <c r="KX75">
        <v>1</v>
      </c>
      <c r="KY75">
        <v>1</v>
      </c>
      <c r="LF75" t="s">
        <v>321</v>
      </c>
      <c r="LK75">
        <v>1</v>
      </c>
      <c r="LL75" t="s">
        <v>318</v>
      </c>
      <c r="LM75" t="s">
        <v>318</v>
      </c>
      <c r="LN75">
        <v>0</v>
      </c>
      <c r="LO75">
        <v>1</v>
      </c>
    </row>
    <row r="76" spans="1:327" x14ac:dyDescent="0.2">
      <c r="A76" t="s">
        <v>365</v>
      </c>
      <c r="B76">
        <v>6</v>
      </c>
      <c r="C76">
        <v>4</v>
      </c>
      <c r="D76" t="s">
        <v>525</v>
      </c>
      <c r="E76" t="s">
        <v>462</v>
      </c>
      <c r="F76" t="s">
        <v>529</v>
      </c>
      <c r="G76">
        <v>16</v>
      </c>
      <c r="H76">
        <v>10</v>
      </c>
      <c r="I76" s="6">
        <v>152989.330341227</v>
      </c>
      <c r="J76">
        <v>0</v>
      </c>
      <c r="K76">
        <v>0</v>
      </c>
      <c r="L76" t="s">
        <v>320</v>
      </c>
      <c r="M76" t="s">
        <v>318</v>
      </c>
      <c r="N76" t="s">
        <v>462</v>
      </c>
      <c r="O76" t="s">
        <v>529</v>
      </c>
      <c r="P76" s="6">
        <f t="shared" si="2"/>
        <v>314431.669658773</v>
      </c>
      <c r="Q76" s="6">
        <f t="shared" si="3"/>
        <v>467421</v>
      </c>
      <c r="R76" s="6">
        <v>152989.330341227</v>
      </c>
      <c r="S76" t="s">
        <v>632</v>
      </c>
      <c r="T76" s="51">
        <v>44428.352644293984</v>
      </c>
      <c r="U76" s="6">
        <v>467421.38766721799</v>
      </c>
      <c r="V76">
        <v>1</v>
      </c>
      <c r="W76">
        <v>1</v>
      </c>
      <c r="X76" t="s">
        <v>530</v>
      </c>
      <c r="Y76" t="s">
        <v>530</v>
      </c>
      <c r="Z76">
        <v>789</v>
      </c>
      <c r="AA76">
        <v>22412</v>
      </c>
      <c r="AB76">
        <v>72687</v>
      </c>
      <c r="AC76">
        <v>6693</v>
      </c>
      <c r="AD76">
        <v>3.3490000000000002</v>
      </c>
      <c r="AE76">
        <v>0</v>
      </c>
      <c r="AF76">
        <v>1655.8868546485901</v>
      </c>
      <c r="AG76">
        <v>0</v>
      </c>
      <c r="AH76" t="s">
        <v>930</v>
      </c>
      <c r="AI76" t="s">
        <v>636</v>
      </c>
      <c r="AJ76" t="s">
        <v>636</v>
      </c>
      <c r="AM76">
        <v>0</v>
      </c>
      <c r="AN76">
        <v>0</v>
      </c>
      <c r="AO76">
        <v>0</v>
      </c>
      <c r="AP76">
        <v>0</v>
      </c>
      <c r="AQ76">
        <v>1</v>
      </c>
      <c r="AR76">
        <v>1</v>
      </c>
      <c r="AV76">
        <v>1</v>
      </c>
      <c r="AW76">
        <v>10</v>
      </c>
      <c r="BE76" s="35">
        <v>20761</v>
      </c>
      <c r="BF76" t="b">
        <v>1</v>
      </c>
      <c r="BG76">
        <v>0</v>
      </c>
      <c r="BI76" s="6">
        <v>467421.38766721799</v>
      </c>
      <c r="BK76" s="6">
        <v>467421.38766721799</v>
      </c>
      <c r="BL76">
        <v>0</v>
      </c>
      <c r="BM76" s="6">
        <v>40.932177940376803</v>
      </c>
      <c r="BN76" s="6">
        <v>682216.38518670294</v>
      </c>
      <c r="BO76" s="6">
        <v>214754.05971534399</v>
      </c>
      <c r="BP76">
        <v>5.6260692557830796E-3</v>
      </c>
      <c r="BQ76">
        <v>1.3273377295437301E-7</v>
      </c>
      <c r="BR76">
        <v>0</v>
      </c>
      <c r="BS76">
        <v>0</v>
      </c>
      <c r="BT76">
        <v>0</v>
      </c>
      <c r="BU76">
        <v>113</v>
      </c>
      <c r="BV76">
        <v>968</v>
      </c>
      <c r="BW76" s="41">
        <v>0</v>
      </c>
      <c r="BX76">
        <v>110</v>
      </c>
      <c r="BY76" s="41">
        <v>0</v>
      </c>
      <c r="BZ76">
        <v>23035</v>
      </c>
      <c r="CA76" s="41">
        <v>0</v>
      </c>
      <c r="CB76">
        <v>0</v>
      </c>
      <c r="CC76" s="41">
        <v>0</v>
      </c>
      <c r="CD76">
        <v>11754</v>
      </c>
      <c r="CE76">
        <v>0</v>
      </c>
      <c r="CF76">
        <v>756202</v>
      </c>
      <c r="CG76">
        <v>20648</v>
      </c>
      <c r="CH76">
        <v>5722138</v>
      </c>
      <c r="CI76" s="41">
        <v>0</v>
      </c>
      <c r="CJ76">
        <v>736230</v>
      </c>
      <c r="CK76" s="41">
        <v>0</v>
      </c>
      <c r="CL76">
        <v>154169426</v>
      </c>
      <c r="CM76" s="41">
        <v>0</v>
      </c>
      <c r="CN76">
        <v>0</v>
      </c>
      <c r="CO76" s="41">
        <v>0</v>
      </c>
      <c r="CP76">
        <v>78667142</v>
      </c>
      <c r="CQ76">
        <v>113</v>
      </c>
      <c r="CR76" s="52">
        <v>0</v>
      </c>
      <c r="CS76" s="52">
        <v>0</v>
      </c>
      <c r="CT76">
        <v>20648</v>
      </c>
      <c r="CU76" s="52">
        <v>0</v>
      </c>
      <c r="CV76" s="52">
        <v>0</v>
      </c>
      <c r="CW76">
        <v>113</v>
      </c>
      <c r="CX76">
        <v>20648</v>
      </c>
      <c r="CY76" t="s">
        <v>931</v>
      </c>
      <c r="DA76" s="6">
        <v>232531.78957245866</v>
      </c>
      <c r="DB76" s="6">
        <v>234889.598094758</v>
      </c>
      <c r="DC76">
        <v>0</v>
      </c>
      <c r="DD76">
        <v>0</v>
      </c>
      <c r="DE76" s="6">
        <v>0.25989616241557001</v>
      </c>
      <c r="DF76" s="6">
        <v>40.672281777961302</v>
      </c>
      <c r="DG76" s="48">
        <v>0.23110426488944799</v>
      </c>
      <c r="DH76" s="48">
        <v>0.643613404945517</v>
      </c>
      <c r="DI76" s="48">
        <v>0.87471766983496502</v>
      </c>
      <c r="DJ76" s="48">
        <v>2.8791897526122202E-2</v>
      </c>
      <c r="DK76" s="48">
        <v>40.028668373015797</v>
      </c>
      <c r="DL76" s="48">
        <v>40.057460270541903</v>
      </c>
      <c r="DM76" s="6">
        <v>341974.321400991</v>
      </c>
      <c r="DN76" s="6">
        <v>340242.063785712</v>
      </c>
      <c r="DO76" s="6">
        <v>109442.26997763199</v>
      </c>
      <c r="DP76" s="6">
        <v>105311.789737712</v>
      </c>
      <c r="DQ76" s="48">
        <v>108164.76997791701</v>
      </c>
      <c r="DR76" s="48">
        <v>104586.482451776</v>
      </c>
      <c r="DS76" s="48">
        <v>212751.25242969301</v>
      </c>
      <c r="DT76" s="48">
        <v>712.49999971499994</v>
      </c>
      <c r="DU76" s="48">
        <v>709.88221496581002</v>
      </c>
      <c r="DV76" s="48">
        <v>1422.38221468081</v>
      </c>
      <c r="DW76">
        <v>0</v>
      </c>
      <c r="DX76">
        <v>0</v>
      </c>
      <c r="DY76">
        <v>0</v>
      </c>
      <c r="DZ76">
        <v>565</v>
      </c>
      <c r="EA76">
        <v>15.4250709696698</v>
      </c>
      <c r="EB76">
        <v>580.42507096966904</v>
      </c>
      <c r="EC76">
        <v>1.9547379443382298E-3</v>
      </c>
      <c r="ED76">
        <v>3.6713313114448399E-3</v>
      </c>
      <c r="EE76">
        <v>5.6260692557830796E-3</v>
      </c>
      <c r="EF76">
        <v>1.9547379443382298E-3</v>
      </c>
      <c r="EG76">
        <v>3.6713313114448399E-3</v>
      </c>
      <c r="EH76">
        <v>0</v>
      </c>
      <c r="EI76">
        <v>0</v>
      </c>
      <c r="EJ76">
        <v>0</v>
      </c>
      <c r="EK76">
        <v>0</v>
      </c>
      <c r="EL76">
        <v>1.3273377295437301E-7</v>
      </c>
      <c r="EM76">
        <v>0</v>
      </c>
      <c r="EN76">
        <v>1.3273377295437301E-7</v>
      </c>
      <c r="EO76">
        <v>1.3273377295437301E-7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0.29806516260196497</v>
      </c>
      <c r="EV76">
        <v>0.17143918750421</v>
      </c>
      <c r="EW76">
        <v>8.9995508633533507E-5</v>
      </c>
      <c r="EX76">
        <v>0</v>
      </c>
      <c r="EY76">
        <v>0</v>
      </c>
      <c r="EZ76">
        <v>6.6140349412705097</v>
      </c>
      <c r="FA76" s="1">
        <v>7.5178039561724005E-5</v>
      </c>
      <c r="FB76">
        <v>8.9179899607889993E-5</v>
      </c>
      <c r="FC76">
        <v>0</v>
      </c>
      <c r="FD76">
        <v>13.000000119099999</v>
      </c>
      <c r="FE76" s="1">
        <v>8.9954762970217902E-5</v>
      </c>
      <c r="FF76">
        <v>8.9897359421293302E-5</v>
      </c>
      <c r="FG76">
        <v>8.9769373499137801E-5</v>
      </c>
      <c r="FH76" s="1">
        <v>8.9887575734470801E-5</v>
      </c>
      <c r="FI76">
        <v>0.41675657959585399</v>
      </c>
      <c r="FJ76">
        <v>8.9913095854932096E-5</v>
      </c>
      <c r="FK76">
        <v>0</v>
      </c>
      <c r="FL76">
        <v>0</v>
      </c>
      <c r="FM76">
        <v>0</v>
      </c>
      <c r="FN76">
        <v>2.5024566868946099E-6</v>
      </c>
      <c r="FO76" s="1">
        <v>1.06029856006273E-7</v>
      </c>
      <c r="FP76" s="1">
        <v>1.6577502426340299E-9</v>
      </c>
      <c r="FQ76" s="1">
        <v>1.06029856006273E-7</v>
      </c>
      <c r="FR76">
        <v>2.5024566868946099E-6</v>
      </c>
      <c r="FS76" s="1">
        <v>1.9114676064191299E-8</v>
      </c>
      <c r="FT76">
        <v>2.5024566868946099E-6</v>
      </c>
      <c r="FU76">
        <v>8.1103738547305597E-7</v>
      </c>
      <c r="FV76">
        <v>0</v>
      </c>
      <c r="FW76">
        <v>-2.87489406377449E-7</v>
      </c>
      <c r="FX76">
        <v>2.9006682037108799E-8</v>
      </c>
      <c r="FY76">
        <v>3.1649608841455799E-7</v>
      </c>
      <c r="FZ76" s="1">
        <v>-2.47128351382775E-6</v>
      </c>
      <c r="GA76">
        <v>1.50983832977464E-7</v>
      </c>
      <c r="GB76">
        <v>2.6222673468052101E-6</v>
      </c>
      <c r="GC76">
        <v>4</v>
      </c>
      <c r="GD76">
        <v>0</v>
      </c>
      <c r="GE76">
        <v>0</v>
      </c>
      <c r="GF76">
        <v>0.29806516260196497</v>
      </c>
      <c r="GG76">
        <v>0.17143918750421</v>
      </c>
      <c r="GH76">
        <v>9.7999999999931394E-5</v>
      </c>
      <c r="GI76">
        <v>9.8000000000264502E-5</v>
      </c>
      <c r="GJ76">
        <v>5.26101074355332</v>
      </c>
      <c r="GK76">
        <v>0.18570012327285801</v>
      </c>
      <c r="GL76">
        <v>9.7999999999931394E-5</v>
      </c>
      <c r="GM76">
        <v>9.8000000000264502E-5</v>
      </c>
      <c r="GN76">
        <v>0</v>
      </c>
      <c r="GO76">
        <v>6.4949547279511401</v>
      </c>
      <c r="GP76" s="1">
        <v>9.7927836674144205E-5</v>
      </c>
      <c r="GQ76" s="1">
        <v>9.7710897643253197E-5</v>
      </c>
      <c r="GR76">
        <v>0</v>
      </c>
      <c r="GS76">
        <v>0.83343110452620905</v>
      </c>
      <c r="GT76" s="1">
        <v>9.7973052250635505E-5</v>
      </c>
      <c r="GU76" s="1">
        <v>9.79001487555059E-5</v>
      </c>
      <c r="GV76">
        <v>9.7771526209155998E-5</v>
      </c>
      <c r="GW76" s="1">
        <v>9.7159582194805694E-5</v>
      </c>
      <c r="GX76">
        <v>0.41676459372236602</v>
      </c>
      <c r="GY76">
        <v>9.7927222366678198E-5</v>
      </c>
      <c r="GZ76">
        <v>9.3433722985869494E-5</v>
      </c>
      <c r="HA76">
        <v>9.3306938624415596E-5</v>
      </c>
      <c r="HB76">
        <v>0</v>
      </c>
      <c r="HC76">
        <v>0.97769011243587001</v>
      </c>
      <c r="HD76">
        <v>0.97769011243587001</v>
      </c>
      <c r="HE76">
        <v>7.8770046578746593E-6</v>
      </c>
      <c r="HF76">
        <v>0.97769011243587001</v>
      </c>
      <c r="HG76">
        <v>4.8020290174255397E-6</v>
      </c>
      <c r="HH76">
        <v>2.2303198203843501E-6</v>
      </c>
      <c r="HI76">
        <v>4.8020290174255397E-6</v>
      </c>
      <c r="HJ76">
        <v>2.9500244822644101E-2</v>
      </c>
      <c r="HK76">
        <v>1.06608672822972E-6</v>
      </c>
      <c r="HL76">
        <v>-4.78951882079944E-4</v>
      </c>
      <c r="HM76">
        <v>6.9606929419155903E-7</v>
      </c>
      <c r="HN76">
        <v>4.79647951374135E-4</v>
      </c>
      <c r="HO76">
        <v>-3.3074102772232201E-6</v>
      </c>
      <c r="HP76">
        <v>2.2079752926061601E-6</v>
      </c>
      <c r="HQ76">
        <v>5.5153855698293802E-6</v>
      </c>
      <c r="HR76">
        <v>4.04664</v>
      </c>
      <c r="HS76">
        <v>0</v>
      </c>
      <c r="HT76">
        <v>0</v>
      </c>
      <c r="HU76">
        <v>0</v>
      </c>
      <c r="HV76">
        <v>6.6140349412705097</v>
      </c>
      <c r="HW76" s="1">
        <v>9.7927836674144205E-5</v>
      </c>
      <c r="HX76" s="1">
        <v>9.7710897643253197E-5</v>
      </c>
      <c r="HY76">
        <v>0</v>
      </c>
      <c r="HZ76">
        <v>13.000000119099999</v>
      </c>
      <c r="IA76" s="1">
        <v>9.7973052250635505E-5</v>
      </c>
      <c r="IB76" s="1">
        <v>9.79001487555059E-5</v>
      </c>
      <c r="IC76">
        <v>9.7771526209155998E-5</v>
      </c>
      <c r="ID76" s="1">
        <v>9.7159582194805694E-5</v>
      </c>
      <c r="IE76">
        <v>0.41675657959585399</v>
      </c>
      <c r="IF76">
        <v>9.7927222366678198E-5</v>
      </c>
      <c r="IG76">
        <v>9.3433722985869494E-5</v>
      </c>
      <c r="IH76">
        <v>9.3306938624415596E-5</v>
      </c>
      <c r="II76">
        <v>0</v>
      </c>
      <c r="IJ76">
        <v>0.97769011243587001</v>
      </c>
      <c r="IK76">
        <v>0.97769011243587001</v>
      </c>
      <c r="IL76">
        <v>7.8770046578746593E-6</v>
      </c>
      <c r="IM76">
        <v>0.97769011243587001</v>
      </c>
      <c r="IN76">
        <v>4.8020290174255397E-6</v>
      </c>
      <c r="IO76">
        <v>2.2303198203843501E-6</v>
      </c>
      <c r="IP76">
        <v>4.8020290174255397E-6</v>
      </c>
      <c r="IQ76">
        <v>2.9500244822644101E-2</v>
      </c>
      <c r="IR76">
        <v>1.06608672822972E-6</v>
      </c>
      <c r="IS76">
        <v>34899</v>
      </c>
      <c r="IT76">
        <v>19402</v>
      </c>
      <c r="IU76">
        <v>6693</v>
      </c>
      <c r="IV76">
        <v>6209</v>
      </c>
      <c r="IW76">
        <v>484</v>
      </c>
      <c r="IX76">
        <v>3829</v>
      </c>
      <c r="IY76">
        <v>2380</v>
      </c>
      <c r="IZ76">
        <v>0</v>
      </c>
      <c r="JA76">
        <v>968</v>
      </c>
      <c r="JB76">
        <v>23145</v>
      </c>
      <c r="JC76">
        <v>12744</v>
      </c>
      <c r="JD76">
        <v>2451</v>
      </c>
      <c r="JE76">
        <v>2451</v>
      </c>
      <c r="JF76">
        <v>11754</v>
      </c>
      <c r="JG76">
        <v>11706</v>
      </c>
      <c r="JH76">
        <v>36</v>
      </c>
      <c r="JI76">
        <v>0</v>
      </c>
      <c r="JJ76">
        <v>12</v>
      </c>
      <c r="JK76">
        <v>1.45912136386938E-3</v>
      </c>
      <c r="JL76">
        <v>1.17335612498159E-4</v>
      </c>
      <c r="JM76">
        <v>1.45912136386938E-3</v>
      </c>
      <c r="JN76">
        <v>1.4545498780478201E-3</v>
      </c>
      <c r="JO76">
        <v>1.1668020472033099E-4</v>
      </c>
      <c r="JP76">
        <v>1.17335612498159E-4</v>
      </c>
      <c r="JQ76">
        <v>0</v>
      </c>
      <c r="JR76">
        <v>0</v>
      </c>
      <c r="JS76">
        <v>0</v>
      </c>
      <c r="JT76">
        <v>0</v>
      </c>
      <c r="JU76">
        <v>0</v>
      </c>
      <c r="JV76">
        <v>0</v>
      </c>
      <c r="JW76">
        <v>8.7744375123441892E-3</v>
      </c>
      <c r="JX76">
        <v>8.7726418743806992E-3</v>
      </c>
      <c r="JY76">
        <v>3.1891713794557301E-3</v>
      </c>
      <c r="JZ76">
        <v>3.1875320111784599E-3</v>
      </c>
      <c r="KA76">
        <v>-4.7923937148632099E-4</v>
      </c>
      <c r="KB76">
        <v>7.2507597622866802E-7</v>
      </c>
      <c r="KC76">
        <v>4.7996444746255002E-4</v>
      </c>
      <c r="KD76">
        <v>-5.7786937910509696E-6</v>
      </c>
      <c r="KE76">
        <v>2.3589591255836202E-6</v>
      </c>
      <c r="KF76">
        <v>8.1376529166346004E-6</v>
      </c>
      <c r="KG76">
        <v>4</v>
      </c>
      <c r="KH76">
        <v>153268.42183261699</v>
      </c>
      <c r="KI76">
        <v>385800.21140507498</v>
      </c>
      <c r="KJ76">
        <v>0</v>
      </c>
      <c r="KK76">
        <v>0</v>
      </c>
      <c r="KL76">
        <v>0</v>
      </c>
      <c r="KM76" t="s">
        <v>932</v>
      </c>
      <c r="KO76" t="s">
        <v>933</v>
      </c>
      <c r="KP76" t="s">
        <v>525</v>
      </c>
      <c r="KQ76" t="s">
        <v>320</v>
      </c>
      <c r="KR76">
        <v>16</v>
      </c>
      <c r="KS76">
        <v>0</v>
      </c>
      <c r="KT76">
        <v>0</v>
      </c>
      <c r="KU76">
        <v>0</v>
      </c>
      <c r="KV76">
        <v>1</v>
      </c>
      <c r="KX76">
        <v>1</v>
      </c>
      <c r="KY76">
        <v>1</v>
      </c>
      <c r="LF76" t="s">
        <v>321</v>
      </c>
      <c r="LK76">
        <v>1</v>
      </c>
      <c r="LL76" t="s">
        <v>318</v>
      </c>
      <c r="LM76" t="s">
        <v>318</v>
      </c>
      <c r="LN76">
        <v>0</v>
      </c>
      <c r="LO76">
        <v>1</v>
      </c>
    </row>
    <row r="77" spans="1:327" x14ac:dyDescent="0.2">
      <c r="A77" t="s">
        <v>365</v>
      </c>
      <c r="B77">
        <v>10</v>
      </c>
      <c r="C77">
        <v>4</v>
      </c>
      <c r="D77" t="s">
        <v>525</v>
      </c>
      <c r="E77" t="s">
        <v>462</v>
      </c>
      <c r="F77" t="s">
        <v>529</v>
      </c>
      <c r="G77">
        <v>16</v>
      </c>
      <c r="H77">
        <v>13</v>
      </c>
      <c r="I77" s="6">
        <v>275970.55345554597</v>
      </c>
      <c r="J77">
        <v>0</v>
      </c>
      <c r="K77">
        <v>0</v>
      </c>
      <c r="L77" t="s">
        <v>320</v>
      </c>
      <c r="M77" t="s">
        <v>318</v>
      </c>
      <c r="N77" t="s">
        <v>462</v>
      </c>
      <c r="O77" t="s">
        <v>529</v>
      </c>
      <c r="P77" s="6">
        <f t="shared" si="2"/>
        <v>284287.44654445403</v>
      </c>
      <c r="Q77" s="6">
        <f t="shared" si="3"/>
        <v>560258</v>
      </c>
      <c r="R77" s="6">
        <v>275970.55345554597</v>
      </c>
      <c r="S77" t="s">
        <v>632</v>
      </c>
      <c r="T77" s="51">
        <v>44438.582606840275</v>
      </c>
      <c r="U77" s="6">
        <v>560258.30700919998</v>
      </c>
      <c r="V77">
        <v>1</v>
      </c>
      <c r="W77">
        <v>1</v>
      </c>
      <c r="X77" t="s">
        <v>530</v>
      </c>
      <c r="Y77" t="s">
        <v>530</v>
      </c>
      <c r="Z77">
        <v>945</v>
      </c>
      <c r="AA77">
        <v>23584</v>
      </c>
      <c r="AB77">
        <v>72663</v>
      </c>
      <c r="AC77">
        <v>6693</v>
      </c>
      <c r="AD77">
        <v>3.524</v>
      </c>
      <c r="AE77">
        <v>0</v>
      </c>
      <c r="AF77">
        <v>1765.61256217956</v>
      </c>
      <c r="AG77">
        <v>0</v>
      </c>
      <c r="AH77" t="s">
        <v>934</v>
      </c>
      <c r="AI77" t="s">
        <v>636</v>
      </c>
      <c r="AJ77" t="s">
        <v>636</v>
      </c>
      <c r="AM77">
        <v>0</v>
      </c>
      <c r="AN77">
        <v>0</v>
      </c>
      <c r="AO77">
        <v>0</v>
      </c>
      <c r="AP77">
        <v>0</v>
      </c>
      <c r="AQ77">
        <v>1</v>
      </c>
      <c r="AR77">
        <v>1</v>
      </c>
      <c r="AV77">
        <v>1</v>
      </c>
      <c r="AW77">
        <v>13</v>
      </c>
      <c r="BE77" s="35">
        <v>4845</v>
      </c>
      <c r="BF77" t="b">
        <v>1</v>
      </c>
      <c r="BG77">
        <v>0</v>
      </c>
      <c r="BI77" s="6">
        <v>560258.30700919998</v>
      </c>
      <c r="BK77" s="6">
        <v>560258.30700919998</v>
      </c>
      <c r="BL77">
        <v>0</v>
      </c>
      <c r="BM77" s="6">
        <v>55.140074955435097</v>
      </c>
      <c r="BN77" s="6">
        <v>725950.26462186198</v>
      </c>
      <c r="BO77" s="6">
        <v>165587.599467733</v>
      </c>
      <c r="BP77">
        <v>49.218069843795398</v>
      </c>
      <c r="BQ77">
        <v>1.2650317137400101E-7</v>
      </c>
      <c r="BR77">
        <v>0</v>
      </c>
      <c r="BS77">
        <v>0</v>
      </c>
      <c r="BT77">
        <v>0</v>
      </c>
      <c r="BU77">
        <v>142</v>
      </c>
      <c r="BV77">
        <v>968</v>
      </c>
      <c r="BW77" s="41">
        <v>0</v>
      </c>
      <c r="BX77">
        <v>58</v>
      </c>
      <c r="BY77" s="41">
        <v>0</v>
      </c>
      <c r="BZ77">
        <v>23069</v>
      </c>
      <c r="CA77" s="41">
        <v>0</v>
      </c>
      <c r="CB77">
        <v>0</v>
      </c>
      <c r="CC77" s="41">
        <v>0</v>
      </c>
      <c r="CD77">
        <v>11754</v>
      </c>
      <c r="CE77">
        <v>0</v>
      </c>
      <c r="CF77">
        <v>950274</v>
      </c>
      <c r="CG77">
        <v>4703</v>
      </c>
      <c r="CH77">
        <v>5528066</v>
      </c>
      <c r="CI77" s="41">
        <v>0</v>
      </c>
      <c r="CJ77">
        <v>388194</v>
      </c>
      <c r="CK77" s="41">
        <v>0</v>
      </c>
      <c r="CL77">
        <v>154396988</v>
      </c>
      <c r="CM77" s="41">
        <v>0</v>
      </c>
      <c r="CN77">
        <v>0</v>
      </c>
      <c r="CO77" s="41">
        <v>0</v>
      </c>
      <c r="CP77">
        <v>78667142</v>
      </c>
      <c r="CQ77">
        <v>142</v>
      </c>
      <c r="CR77" s="52">
        <v>0</v>
      </c>
      <c r="CS77" s="52">
        <v>0</v>
      </c>
      <c r="CT77">
        <v>4703</v>
      </c>
      <c r="CU77" s="52">
        <v>0</v>
      </c>
      <c r="CV77" s="52">
        <v>0</v>
      </c>
      <c r="CW77">
        <v>142</v>
      </c>
      <c r="CX77">
        <v>4703</v>
      </c>
      <c r="CY77" t="s">
        <v>935</v>
      </c>
      <c r="DA77" s="6">
        <v>279139.19618675299</v>
      </c>
      <c r="DB77" s="6">
        <v>281119.11082244897</v>
      </c>
      <c r="DC77">
        <v>0</v>
      </c>
      <c r="DD77">
        <v>0</v>
      </c>
      <c r="DE77" s="6">
        <v>0.26875248357820197</v>
      </c>
      <c r="DF77" s="6">
        <v>54.871322471856899</v>
      </c>
      <c r="DG77" s="48">
        <v>0.21577390448275599</v>
      </c>
      <c r="DH77" s="48">
        <v>0.80323522931217695</v>
      </c>
      <c r="DI77" s="48">
        <v>1.0190091337949301</v>
      </c>
      <c r="DJ77" s="48">
        <v>5.2978579095445698E-2</v>
      </c>
      <c r="DK77" s="48">
        <v>54.068087242544699</v>
      </c>
      <c r="DL77" s="48">
        <v>54.121065821640201</v>
      </c>
      <c r="DM77" s="6">
        <v>363918.39971872198</v>
      </c>
      <c r="DN77" s="6">
        <v>362031.86490313901</v>
      </c>
      <c r="DO77" s="6">
        <v>84754.348772283207</v>
      </c>
      <c r="DP77" s="6">
        <v>80833.250695449999</v>
      </c>
      <c r="DQ77" s="48">
        <v>83356.015439225303</v>
      </c>
      <c r="DR77" s="48">
        <v>80142.0333791257</v>
      </c>
      <c r="DS77" s="48">
        <v>163498.048818351</v>
      </c>
      <c r="DT77" s="48">
        <v>688.33333305799999</v>
      </c>
      <c r="DU77" s="48">
        <v>687.70394414446105</v>
      </c>
      <c r="DV77" s="48">
        <v>1376.03727720246</v>
      </c>
      <c r="DW77">
        <v>0</v>
      </c>
      <c r="DX77">
        <v>0</v>
      </c>
      <c r="DY77">
        <v>0</v>
      </c>
      <c r="DZ77">
        <v>710</v>
      </c>
      <c r="EA77">
        <v>3.51337217988943</v>
      </c>
      <c r="EB77">
        <v>713.51337217988896</v>
      </c>
      <c r="EC77">
        <v>24.5860072021487</v>
      </c>
      <c r="ED77">
        <v>24.632062641646701</v>
      </c>
      <c r="EE77">
        <v>49.218069843795398</v>
      </c>
      <c r="EF77">
        <v>24.5860072021487</v>
      </c>
      <c r="EG77">
        <v>24.632062641646701</v>
      </c>
      <c r="EH77">
        <v>0</v>
      </c>
      <c r="EI77">
        <v>0</v>
      </c>
      <c r="EJ77">
        <v>0</v>
      </c>
      <c r="EK77">
        <v>0</v>
      </c>
      <c r="EL77">
        <v>1.2650317137400101E-7</v>
      </c>
      <c r="EM77">
        <v>0</v>
      </c>
      <c r="EN77">
        <v>1.2650317137400101E-7</v>
      </c>
      <c r="EO77">
        <v>1.2650317137400101E-7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0.445571500273514</v>
      </c>
      <c r="EV77">
        <v>0.20008971560692601</v>
      </c>
      <c r="EW77">
        <v>8.9988721902356503E-5</v>
      </c>
      <c r="EX77">
        <v>0</v>
      </c>
      <c r="EY77">
        <v>0</v>
      </c>
      <c r="EZ77">
        <v>5.92026923581804</v>
      </c>
      <c r="FA77">
        <v>8.5992477540541804E-5</v>
      </c>
      <c r="FB77">
        <v>8.7314888728151602E-5</v>
      </c>
      <c r="FC77">
        <v>0</v>
      </c>
      <c r="FD77">
        <v>9.0000000741999902</v>
      </c>
      <c r="FE77">
        <v>8.9940271338184705E-5</v>
      </c>
      <c r="FF77">
        <v>8.9844482046793394E-5</v>
      </c>
      <c r="FG77">
        <v>8.9857235692658496E-5</v>
      </c>
      <c r="FH77">
        <v>8.9872369049004406E-5</v>
      </c>
      <c r="FI77">
        <v>0.41675658941650101</v>
      </c>
      <c r="FJ77">
        <v>8.9922916501450304E-5</v>
      </c>
      <c r="FK77">
        <v>8.8957953286117303E-5</v>
      </c>
      <c r="FL77">
        <v>8.3173479696441096E-5</v>
      </c>
      <c r="FM77">
        <v>0</v>
      </c>
      <c r="FN77" s="1">
        <v>2.2224640617019001E-6</v>
      </c>
      <c r="FO77" s="1">
        <v>5.9492972770414099E-8</v>
      </c>
      <c r="FP77" s="1">
        <v>2.6034356004345201E-8</v>
      </c>
      <c r="FQ77" s="1">
        <v>5.9492972770414099E-8</v>
      </c>
      <c r="FR77" s="1">
        <v>2.2224640617019001E-6</v>
      </c>
      <c r="FS77" s="1">
        <v>7.8663404540213395E-9</v>
      </c>
      <c r="FT77" s="1">
        <v>2.2224640617019001E-6</v>
      </c>
      <c r="FU77">
        <v>2.9500319916550801E-2</v>
      </c>
      <c r="FV77">
        <v>0</v>
      </c>
      <c r="FW77">
        <v>-4.7720340710787296E-7</v>
      </c>
      <c r="FX77">
        <v>7.9269771145886097E-8</v>
      </c>
      <c r="FY77">
        <v>5.5647317825375899E-7</v>
      </c>
      <c r="FZ77" s="1">
        <v>-2.2149434269064802E-6</v>
      </c>
      <c r="GA77">
        <v>1.8717171396115499E-7</v>
      </c>
      <c r="GB77">
        <v>2.4021151408676401E-6</v>
      </c>
      <c r="GC77">
        <v>4</v>
      </c>
      <c r="GD77">
        <v>0</v>
      </c>
      <c r="GE77">
        <v>0</v>
      </c>
      <c r="GF77">
        <v>0.445571500273514</v>
      </c>
      <c r="GG77">
        <v>0.20008971560692601</v>
      </c>
      <c r="GH77">
        <v>9.7999999999931394E-5</v>
      </c>
      <c r="GI77">
        <v>9.8000000000264502E-5</v>
      </c>
      <c r="GJ77">
        <v>5.7224385670479698</v>
      </c>
      <c r="GK77">
        <v>0.18466199010051501</v>
      </c>
      <c r="GL77">
        <v>9.7999999999931394E-5</v>
      </c>
      <c r="GM77">
        <v>9.8000000000264502E-5</v>
      </c>
      <c r="GN77">
        <v>0</v>
      </c>
      <c r="GO77">
        <v>5.40806927904723</v>
      </c>
      <c r="GP77" s="1">
        <v>9.7996472782635403E-5</v>
      </c>
      <c r="GQ77">
        <v>9.7744125341006594E-5</v>
      </c>
      <c r="GR77">
        <v>0</v>
      </c>
      <c r="GS77">
        <v>1.71657688367376</v>
      </c>
      <c r="GT77" s="1">
        <v>9.7958734704056694E-5</v>
      </c>
      <c r="GU77">
        <v>9.7913124124110102E-5</v>
      </c>
      <c r="GV77">
        <v>9.7937793872127007E-5</v>
      </c>
      <c r="GW77" s="1">
        <v>9.7532074702755199E-5</v>
      </c>
      <c r="GX77">
        <v>0.416764660212251</v>
      </c>
      <c r="GY77">
        <v>9.79937122510543E-5</v>
      </c>
      <c r="GZ77">
        <v>9.7917036820938095E-5</v>
      </c>
      <c r="HA77">
        <v>9.7859116877430097E-5</v>
      </c>
      <c r="HB77">
        <v>0</v>
      </c>
      <c r="HC77">
        <v>1.54327822092331</v>
      </c>
      <c r="HD77">
        <v>1.54327822092331</v>
      </c>
      <c r="HE77">
        <v>7.2147151278789602E-6</v>
      </c>
      <c r="HF77">
        <v>1.54327822092331</v>
      </c>
      <c r="HG77">
        <v>5.1492264896424402E-6</v>
      </c>
      <c r="HH77">
        <v>5.1492264896424402E-6</v>
      </c>
      <c r="HI77">
        <v>2.37131048710925E-6</v>
      </c>
      <c r="HJ77">
        <v>9.2000643548873107E-2</v>
      </c>
      <c r="HK77">
        <v>1.0163340355973101E-6</v>
      </c>
      <c r="HL77">
        <v>-6.4607494000195004E-4</v>
      </c>
      <c r="HM77">
        <v>1.3710535840568701E-6</v>
      </c>
      <c r="HN77">
        <v>6.4744599358600695E-4</v>
      </c>
      <c r="HO77">
        <v>-3.6133213563585302E-6</v>
      </c>
      <c r="HP77">
        <v>3.0127506996215602E-6</v>
      </c>
      <c r="HQ77">
        <v>6.6260720559800899E-6</v>
      </c>
      <c r="HR77">
        <v>4</v>
      </c>
      <c r="HS77">
        <v>0</v>
      </c>
      <c r="HT77">
        <v>0</v>
      </c>
      <c r="HU77">
        <v>0</v>
      </c>
      <c r="HV77">
        <v>5.92026923581804</v>
      </c>
      <c r="HW77" s="1">
        <v>9.7996472782635403E-5</v>
      </c>
      <c r="HX77">
        <v>9.7744125341006594E-5</v>
      </c>
      <c r="HY77">
        <v>0</v>
      </c>
      <c r="HZ77">
        <v>9.0000000741999902</v>
      </c>
      <c r="IA77" s="1">
        <v>9.7958734704056694E-5</v>
      </c>
      <c r="IB77">
        <v>9.7913124124110102E-5</v>
      </c>
      <c r="IC77">
        <v>9.7937793872127007E-5</v>
      </c>
      <c r="ID77" s="1">
        <v>9.7532074702755199E-5</v>
      </c>
      <c r="IE77">
        <v>0.41675658941650101</v>
      </c>
      <c r="IF77">
        <v>9.79937122510543E-5</v>
      </c>
      <c r="IG77">
        <v>9.7917036820938095E-5</v>
      </c>
      <c r="IH77">
        <v>9.7859116877430097E-5</v>
      </c>
      <c r="II77">
        <v>0</v>
      </c>
      <c r="IJ77">
        <v>1.54327822092331</v>
      </c>
      <c r="IK77">
        <v>1.54327822092331</v>
      </c>
      <c r="IL77">
        <v>7.2147151278789602E-6</v>
      </c>
      <c r="IM77">
        <v>1.54327822092331</v>
      </c>
      <c r="IN77">
        <v>5.1492264896424402E-6</v>
      </c>
      <c r="IO77">
        <v>5.1492264896424402E-6</v>
      </c>
      <c r="IP77">
        <v>2.37131048710925E-6</v>
      </c>
      <c r="IQ77">
        <v>9.2000643548873107E-2</v>
      </c>
      <c r="IR77">
        <v>1.0163340355973101E-6</v>
      </c>
      <c r="IS77">
        <v>34881</v>
      </c>
      <c r="IT77">
        <v>19402</v>
      </c>
      <c r="IU77">
        <v>6693</v>
      </c>
      <c r="IV77">
        <v>6209</v>
      </c>
      <c r="IW77">
        <v>484</v>
      </c>
      <c r="IX77">
        <v>3829</v>
      </c>
      <c r="IY77">
        <v>2380</v>
      </c>
      <c r="IZ77">
        <v>0</v>
      </c>
      <c r="JA77">
        <v>968</v>
      </c>
      <c r="JB77">
        <v>23127</v>
      </c>
      <c r="JC77">
        <v>12744</v>
      </c>
      <c r="JD77">
        <v>2451</v>
      </c>
      <c r="JE77">
        <v>2451</v>
      </c>
      <c r="JF77">
        <v>11754</v>
      </c>
      <c r="JG77">
        <v>11706</v>
      </c>
      <c r="JH77">
        <v>36</v>
      </c>
      <c r="JI77">
        <v>0</v>
      </c>
      <c r="JJ77">
        <v>12</v>
      </c>
      <c r="JK77">
        <v>7.1698874955927695E-4</v>
      </c>
      <c r="JL77">
        <v>1.18408102905309E-4</v>
      </c>
      <c r="JM77">
        <v>7.1698874955927695E-4</v>
      </c>
      <c r="JN77">
        <v>7.0833045349694103E-4</v>
      </c>
      <c r="JO77">
        <v>1.18408102905309E-4</v>
      </c>
      <c r="JP77">
        <v>8.9671971502114299E-5</v>
      </c>
      <c r="JQ77">
        <v>0</v>
      </c>
      <c r="JR77">
        <v>0</v>
      </c>
      <c r="JS77">
        <v>0</v>
      </c>
      <c r="JT77">
        <v>0</v>
      </c>
      <c r="JU77">
        <v>0</v>
      </c>
      <c r="JV77">
        <v>0</v>
      </c>
      <c r="JW77">
        <v>8.24892667930569E-3</v>
      </c>
      <c r="JX77">
        <v>8.2468229129637697E-3</v>
      </c>
      <c r="JY77">
        <v>3.2399559329641999E-3</v>
      </c>
      <c r="JZ77">
        <v>3.2377828730071898E-3</v>
      </c>
      <c r="KA77">
        <v>-6.4655214340905796E-4</v>
      </c>
      <c r="KB77">
        <v>1.45032335520276E-6</v>
      </c>
      <c r="KC77">
        <v>6.4800246676426098E-4</v>
      </c>
      <c r="KD77">
        <v>-5.8282647832650099E-6</v>
      </c>
      <c r="KE77">
        <v>3.1999224135827201E-6</v>
      </c>
      <c r="KF77">
        <v>9.02818719684773E-6</v>
      </c>
      <c r="KG77">
        <v>4</v>
      </c>
      <c r="KH77">
        <v>151744.96636089499</v>
      </c>
      <c r="KI77">
        <v>430884.162547649</v>
      </c>
      <c r="KJ77">
        <v>0</v>
      </c>
      <c r="KK77">
        <v>0</v>
      </c>
      <c r="KL77">
        <v>0</v>
      </c>
      <c r="KM77" t="s">
        <v>936</v>
      </c>
      <c r="KO77" t="s">
        <v>937</v>
      </c>
      <c r="KP77" t="s">
        <v>525</v>
      </c>
      <c r="KQ77" t="s">
        <v>320</v>
      </c>
      <c r="KR77">
        <v>16</v>
      </c>
      <c r="KS77">
        <v>0</v>
      </c>
      <c r="KT77">
        <v>0</v>
      </c>
      <c r="KU77">
        <v>0</v>
      </c>
      <c r="KV77">
        <v>1</v>
      </c>
      <c r="KX77">
        <v>1</v>
      </c>
      <c r="KY77">
        <v>1</v>
      </c>
      <c r="LF77" t="s">
        <v>321</v>
      </c>
      <c r="LK77">
        <v>1</v>
      </c>
      <c r="LL77" t="s">
        <v>318</v>
      </c>
      <c r="LM77" t="s">
        <v>318</v>
      </c>
      <c r="LN77">
        <v>0</v>
      </c>
      <c r="LO77">
        <v>1</v>
      </c>
    </row>
    <row r="78" spans="1:327" x14ac:dyDescent="0.2">
      <c r="A78" t="s">
        <v>365</v>
      </c>
      <c r="B78">
        <v>69</v>
      </c>
      <c r="C78">
        <v>4</v>
      </c>
      <c r="D78" t="s">
        <v>525</v>
      </c>
      <c r="E78" t="s">
        <v>462</v>
      </c>
      <c r="F78" t="s">
        <v>529</v>
      </c>
      <c r="G78">
        <v>16</v>
      </c>
      <c r="H78">
        <v>12</v>
      </c>
      <c r="I78" s="6">
        <v>712738.622666843</v>
      </c>
      <c r="J78">
        <v>0</v>
      </c>
      <c r="K78">
        <v>0</v>
      </c>
      <c r="L78" t="s">
        <v>320</v>
      </c>
      <c r="M78" t="s">
        <v>318</v>
      </c>
      <c r="N78" t="s">
        <v>462</v>
      </c>
      <c r="O78" t="s">
        <v>529</v>
      </c>
      <c r="P78" s="6">
        <f t="shared" si="2"/>
        <v>242951.377333157</v>
      </c>
      <c r="Q78" s="6">
        <f t="shared" si="3"/>
        <v>955690</v>
      </c>
      <c r="R78" s="6">
        <v>712738.622666843</v>
      </c>
      <c r="S78" t="s">
        <v>632</v>
      </c>
      <c r="T78" s="51">
        <v>44441.715217164354</v>
      </c>
      <c r="U78" s="6">
        <v>955690.85381797596</v>
      </c>
      <c r="V78">
        <v>1</v>
      </c>
      <c r="W78">
        <v>1</v>
      </c>
      <c r="X78" t="s">
        <v>530</v>
      </c>
      <c r="Y78" t="s">
        <v>530</v>
      </c>
      <c r="Z78">
        <v>837</v>
      </c>
      <c r="AA78">
        <v>20399</v>
      </c>
      <c r="AB78">
        <v>69643</v>
      </c>
      <c r="AC78">
        <v>6620</v>
      </c>
      <c r="AD78">
        <v>3.081</v>
      </c>
      <c r="AE78">
        <v>0</v>
      </c>
      <c r="AF78">
        <v>1906.1428680419899</v>
      </c>
      <c r="AG78">
        <v>0</v>
      </c>
      <c r="AH78" t="s">
        <v>938</v>
      </c>
      <c r="AI78" t="s">
        <v>636</v>
      </c>
      <c r="AJ78" t="s">
        <v>636</v>
      </c>
      <c r="AM78">
        <v>0</v>
      </c>
      <c r="AN78">
        <v>0</v>
      </c>
      <c r="AO78">
        <v>0</v>
      </c>
      <c r="AP78">
        <v>0</v>
      </c>
      <c r="AQ78">
        <v>1</v>
      </c>
      <c r="AR78">
        <v>1</v>
      </c>
      <c r="AV78">
        <v>1</v>
      </c>
      <c r="AW78">
        <v>12</v>
      </c>
      <c r="BE78" s="35">
        <v>534</v>
      </c>
      <c r="BF78" t="b">
        <v>1</v>
      </c>
      <c r="BG78">
        <v>0</v>
      </c>
      <c r="BI78" s="6">
        <v>955690.85381797596</v>
      </c>
      <c r="BK78" s="6">
        <v>955690.85381797596</v>
      </c>
      <c r="BL78">
        <v>0</v>
      </c>
      <c r="BM78" s="6">
        <v>34.3374988147145</v>
      </c>
      <c r="BN78" s="6">
        <v>1226870.9664888701</v>
      </c>
      <c r="BO78" s="6">
        <v>271145.76527607499</v>
      </c>
      <c r="BP78">
        <v>9.8960096851487406E-3</v>
      </c>
      <c r="BQ78">
        <v>0</v>
      </c>
      <c r="BR78">
        <v>0</v>
      </c>
      <c r="BS78">
        <v>0</v>
      </c>
      <c r="BT78">
        <v>0</v>
      </c>
      <c r="BU78">
        <v>29</v>
      </c>
      <c r="BV78">
        <v>927</v>
      </c>
      <c r="BW78" s="41">
        <v>0</v>
      </c>
      <c r="BX78">
        <v>94</v>
      </c>
      <c r="BY78" s="41">
        <v>0</v>
      </c>
      <c r="BZ78">
        <v>22145</v>
      </c>
      <c r="CA78" s="41">
        <v>0</v>
      </c>
      <c r="CB78">
        <v>0</v>
      </c>
      <c r="CC78" s="41">
        <v>0</v>
      </c>
      <c r="CD78">
        <v>11446</v>
      </c>
      <c r="CE78">
        <v>0</v>
      </c>
      <c r="CF78">
        <v>191952</v>
      </c>
      <c r="CG78">
        <v>505</v>
      </c>
      <c r="CH78">
        <v>5944324</v>
      </c>
      <c r="CI78" s="41">
        <v>0</v>
      </c>
      <c r="CJ78">
        <v>622280</v>
      </c>
      <c r="CK78" s="41">
        <v>0</v>
      </c>
      <c r="CL78">
        <v>146596103</v>
      </c>
      <c r="CM78" s="41">
        <v>0</v>
      </c>
      <c r="CN78">
        <v>0</v>
      </c>
      <c r="CO78" s="41">
        <v>0</v>
      </c>
      <c r="CP78">
        <v>75770161</v>
      </c>
      <c r="CQ78">
        <v>29</v>
      </c>
      <c r="CR78" s="52">
        <v>0</v>
      </c>
      <c r="CS78" s="52">
        <v>0</v>
      </c>
      <c r="CT78">
        <v>505</v>
      </c>
      <c r="CU78" s="52">
        <v>0</v>
      </c>
      <c r="CV78" s="52">
        <v>0</v>
      </c>
      <c r="CW78">
        <v>29</v>
      </c>
      <c r="CX78">
        <v>505</v>
      </c>
      <c r="CY78" t="s">
        <v>939</v>
      </c>
      <c r="DA78" s="6">
        <v>477233.48815252015</v>
      </c>
      <c r="DB78" s="6">
        <v>478457.36566545547</v>
      </c>
      <c r="DC78">
        <v>0</v>
      </c>
      <c r="DD78">
        <v>0</v>
      </c>
      <c r="DE78" s="6">
        <v>0.60184532792190604</v>
      </c>
      <c r="DF78" s="6">
        <v>33.7356534867926</v>
      </c>
      <c r="DG78" s="48">
        <v>0.243391309988676</v>
      </c>
      <c r="DH78" s="48">
        <v>0.32769077478460401</v>
      </c>
      <c r="DI78" s="48">
        <v>0.57108208477328004</v>
      </c>
      <c r="DJ78" s="48">
        <v>0.35845401793323001</v>
      </c>
      <c r="DK78" s="48">
        <v>33.407962712008</v>
      </c>
      <c r="DL78" s="48">
        <v>33.766416729941199</v>
      </c>
      <c r="DM78" s="6">
        <v>613870.20242559595</v>
      </c>
      <c r="DN78" s="6">
        <v>613000.76406327903</v>
      </c>
      <c r="DO78" s="6">
        <v>136636.11114704801</v>
      </c>
      <c r="DP78" s="6">
        <v>134509.65412902701</v>
      </c>
      <c r="DQ78" s="48">
        <v>135742.777814014</v>
      </c>
      <c r="DR78" s="48">
        <v>133761.05783023199</v>
      </c>
      <c r="DS78" s="48">
        <v>269503.83564424602</v>
      </c>
      <c r="DT78" s="48">
        <v>748.33333303400002</v>
      </c>
      <c r="DU78" s="48">
        <v>748.214878854792</v>
      </c>
      <c r="DV78" s="48">
        <v>1496.5482118887901</v>
      </c>
      <c r="DW78">
        <v>0</v>
      </c>
      <c r="DX78">
        <v>0</v>
      </c>
      <c r="DY78">
        <v>0</v>
      </c>
      <c r="DZ78">
        <v>145</v>
      </c>
      <c r="EA78">
        <v>0.38141993957703901</v>
      </c>
      <c r="EB78">
        <v>145.381419939577</v>
      </c>
      <c r="EC78">
        <v>1.28069993748582E-3</v>
      </c>
      <c r="ED78">
        <v>8.6153097476629192E-3</v>
      </c>
      <c r="EE78">
        <v>9.8960096851487406E-3</v>
      </c>
      <c r="EF78">
        <v>1.28069993748582E-3</v>
      </c>
      <c r="EG78">
        <v>8.6153097476629192E-3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0.42958734839562301</v>
      </c>
      <c r="EV78">
        <v>0.19515443652331699</v>
      </c>
      <c r="EW78">
        <v>8.9988835419552106E-5</v>
      </c>
      <c r="EX78">
        <v>0</v>
      </c>
      <c r="EY78">
        <v>0</v>
      </c>
      <c r="EZ78">
        <v>8.8742699387452308</v>
      </c>
      <c r="FA78" s="1">
        <v>8.3095381750351806E-5</v>
      </c>
      <c r="FB78">
        <v>8.9378557737551602E-5</v>
      </c>
      <c r="FC78">
        <v>0</v>
      </c>
      <c r="FD78">
        <v>6.5950000516999996</v>
      </c>
      <c r="FE78" s="1">
        <v>8.9951946644940801E-5</v>
      </c>
      <c r="FF78">
        <v>8.98667899158489E-5</v>
      </c>
      <c r="FG78">
        <v>8.9908871035770902E-5</v>
      </c>
      <c r="FH78">
        <v>8.9841858998407299E-5</v>
      </c>
      <c r="FI78">
        <v>0.41675657765302299</v>
      </c>
      <c r="FJ78">
        <v>8.9911153023258805E-5</v>
      </c>
      <c r="FK78">
        <v>0</v>
      </c>
      <c r="FL78">
        <v>0</v>
      </c>
      <c r="FM78">
        <v>0</v>
      </c>
      <c r="FN78" s="1">
        <v>1.6414801473629799E-7</v>
      </c>
      <c r="FO78" s="1">
        <v>1.6414801473629799E-7</v>
      </c>
      <c r="FP78" s="1">
        <v>2.64454154130788E-8</v>
      </c>
      <c r="FQ78" s="1">
        <v>1.6414801473629799E-7</v>
      </c>
      <c r="FR78" s="1">
        <v>6.0053081285538199E-8</v>
      </c>
      <c r="FS78" s="1">
        <v>4.6107944129403202E-8</v>
      </c>
      <c r="FT78" s="1">
        <v>6.0053081285538199E-8</v>
      </c>
      <c r="FU78">
        <v>1.4590190575702801E-6</v>
      </c>
      <c r="FV78">
        <v>0</v>
      </c>
      <c r="FW78" s="1">
        <v>-3.4823160845754801E-6</v>
      </c>
      <c r="FX78" s="1">
        <v>4.0956606617192699E-7</v>
      </c>
      <c r="FY78" s="1">
        <v>3.8918821507474098E-6</v>
      </c>
      <c r="FZ78" s="1">
        <v>-5.4965018042188903E-7</v>
      </c>
      <c r="GA78" s="1">
        <v>1.1855227703052501E-6</v>
      </c>
      <c r="GB78" s="1">
        <v>1.7351729507271399E-6</v>
      </c>
      <c r="GC78">
        <v>4</v>
      </c>
      <c r="GD78">
        <v>0.174532925199432</v>
      </c>
      <c r="GE78">
        <v>9.4999999999999904E-2</v>
      </c>
      <c r="GF78">
        <v>0.42958734839562301</v>
      </c>
      <c r="GG78">
        <v>0.19515443652331699</v>
      </c>
      <c r="GH78">
        <v>9.7999999999931394E-5</v>
      </c>
      <c r="GI78">
        <v>9.8000000000264502E-5</v>
      </c>
      <c r="GJ78">
        <v>5.6386828895294201</v>
      </c>
      <c r="GK78">
        <v>0.18192288652445199</v>
      </c>
      <c r="GL78">
        <v>9.7999999999931394E-5</v>
      </c>
      <c r="GM78">
        <v>9.8000000000264502E-5</v>
      </c>
      <c r="GN78">
        <v>0</v>
      </c>
      <c r="GO78">
        <v>5.4653749535874896</v>
      </c>
      <c r="GP78" s="1">
        <v>9.7893836869866705E-5</v>
      </c>
      <c r="GQ78">
        <v>9.7566207292398803E-5</v>
      </c>
      <c r="GR78">
        <v>0</v>
      </c>
      <c r="GS78">
        <v>0.94991014040736199</v>
      </c>
      <c r="GT78" s="1">
        <v>9.7960470986799194E-5</v>
      </c>
      <c r="GU78">
        <v>9.7909261825512796E-5</v>
      </c>
      <c r="GV78">
        <v>9.7904228972822693E-5</v>
      </c>
      <c r="GW78">
        <v>9.7729527801959594E-5</v>
      </c>
      <c r="GX78">
        <v>0.41676464824963</v>
      </c>
      <c r="GY78">
        <v>9.7899550446811604E-5</v>
      </c>
      <c r="GZ78">
        <v>9.7981749630049396E-5</v>
      </c>
      <c r="HA78">
        <v>9.0006388213659195E-5</v>
      </c>
      <c r="HB78">
        <v>0</v>
      </c>
      <c r="HC78">
        <v>0.97400562887942699</v>
      </c>
      <c r="HD78">
        <v>0.97400562887942699</v>
      </c>
      <c r="HE78">
        <v>1.46628227826184E-6</v>
      </c>
      <c r="HF78">
        <v>0.97400562887942699</v>
      </c>
      <c r="HG78">
        <v>3.3593238577544999E-6</v>
      </c>
      <c r="HH78">
        <v>3.0775720771814E-6</v>
      </c>
      <c r="HI78">
        <v>3.3593238577544999E-6</v>
      </c>
      <c r="HJ78">
        <v>3.2672101448041203E-2</v>
      </c>
      <c r="HK78">
        <v>0</v>
      </c>
      <c r="HL78">
        <v>-3.9994668918635798E-4</v>
      </c>
      <c r="HM78">
        <v>4.7443175904812499E-7</v>
      </c>
      <c r="HN78">
        <v>4.0042112094540601E-4</v>
      </c>
      <c r="HO78" s="1">
        <v>-6.75627434303756E-7</v>
      </c>
      <c r="HP78">
        <v>1.6283309323422E-6</v>
      </c>
      <c r="HQ78">
        <v>2.3039583666459599E-6</v>
      </c>
      <c r="HR78">
        <v>2.6118600000000001</v>
      </c>
      <c r="HS78">
        <v>0</v>
      </c>
      <c r="HT78">
        <v>9.4999999999999904E-2</v>
      </c>
      <c r="HU78">
        <v>0</v>
      </c>
      <c r="HV78">
        <v>8.8742699387452308</v>
      </c>
      <c r="HW78" s="1">
        <v>9.7893836869866705E-5</v>
      </c>
      <c r="HX78">
        <v>9.7566207292398803E-5</v>
      </c>
      <c r="HY78">
        <v>0</v>
      </c>
      <c r="HZ78">
        <v>6.5950000516999996</v>
      </c>
      <c r="IA78" s="1">
        <v>9.7960470986799194E-5</v>
      </c>
      <c r="IB78">
        <v>9.7909261825512796E-5</v>
      </c>
      <c r="IC78">
        <v>9.7904228972822693E-5</v>
      </c>
      <c r="ID78">
        <v>9.7729527801959594E-5</v>
      </c>
      <c r="IE78">
        <v>0.41675657765302299</v>
      </c>
      <c r="IF78">
        <v>9.7899550446811604E-5</v>
      </c>
      <c r="IG78">
        <v>9.7981749630049396E-5</v>
      </c>
      <c r="IH78">
        <v>9.0006388213659195E-5</v>
      </c>
      <c r="II78">
        <v>0</v>
      </c>
      <c r="IJ78">
        <v>0.97400562887942699</v>
      </c>
      <c r="IK78">
        <v>0.97400562887942699</v>
      </c>
      <c r="IL78">
        <v>1.46628227826184E-6</v>
      </c>
      <c r="IM78">
        <v>0.97400562887942699</v>
      </c>
      <c r="IN78">
        <v>3.3593238577544999E-6</v>
      </c>
      <c r="IO78">
        <v>3.0775720771814E-6</v>
      </c>
      <c r="IP78">
        <v>3.3593238577544999E-6</v>
      </c>
      <c r="IQ78">
        <v>3.2672101448041203E-2</v>
      </c>
      <c r="IR78">
        <v>0</v>
      </c>
      <c r="IS78">
        <v>33685</v>
      </c>
      <c r="IT78">
        <v>18916</v>
      </c>
      <c r="IU78">
        <v>6620</v>
      </c>
      <c r="IV78">
        <v>6156</v>
      </c>
      <c r="IW78">
        <v>464</v>
      </c>
      <c r="IX78">
        <v>3797</v>
      </c>
      <c r="IY78">
        <v>2359</v>
      </c>
      <c r="IZ78">
        <v>0</v>
      </c>
      <c r="JA78">
        <v>927</v>
      </c>
      <c r="JB78">
        <v>22239</v>
      </c>
      <c r="JC78">
        <v>12286</v>
      </c>
      <c r="JD78">
        <v>2444</v>
      </c>
      <c r="JE78">
        <v>2444</v>
      </c>
      <c r="JF78">
        <v>11446</v>
      </c>
      <c r="JG78">
        <v>11397</v>
      </c>
      <c r="JH78">
        <v>37</v>
      </c>
      <c r="JI78">
        <v>0</v>
      </c>
      <c r="JJ78">
        <v>12</v>
      </c>
      <c r="JK78">
        <v>1.79220531242663E-3</v>
      </c>
      <c r="JL78" s="1">
        <v>1.19855005033642E-4</v>
      </c>
      <c r="JM78">
        <v>1.79156456438001E-3</v>
      </c>
      <c r="JN78">
        <v>1.79220531242663E-3</v>
      </c>
      <c r="JO78" s="1">
        <v>1.19487685017016E-4</v>
      </c>
      <c r="JP78" s="1">
        <v>1.19855005033642E-4</v>
      </c>
      <c r="JQ78">
        <v>0</v>
      </c>
      <c r="JR78">
        <v>0</v>
      </c>
      <c r="JS78">
        <v>0</v>
      </c>
      <c r="JT78">
        <v>0</v>
      </c>
      <c r="JU78">
        <v>0</v>
      </c>
      <c r="JV78">
        <v>0</v>
      </c>
      <c r="JW78">
        <v>8.8897917090510307E-3</v>
      </c>
      <c r="JX78">
        <v>8.8889646377723393E-3</v>
      </c>
      <c r="JY78">
        <v>3.1044370455656101E-3</v>
      </c>
      <c r="JZ78">
        <v>3.10215368601581E-3</v>
      </c>
      <c r="KA78">
        <v>-4.0342900527093301E-4</v>
      </c>
      <c r="KB78">
        <v>8.8399782522005204E-7</v>
      </c>
      <c r="KC78">
        <v>4.04313003096153E-4</v>
      </c>
      <c r="KD78" s="1">
        <v>-1.22527761472564E-6</v>
      </c>
      <c r="KE78">
        <v>2.8138537026474498E-6</v>
      </c>
      <c r="KF78">
        <v>4.0391313173731002E-6</v>
      </c>
      <c r="KG78">
        <v>4</v>
      </c>
      <c r="KH78">
        <v>396753.85229926399</v>
      </c>
      <c r="KI78">
        <v>873987.34045178397</v>
      </c>
      <c r="KJ78">
        <v>0.174532925199432</v>
      </c>
      <c r="KK78">
        <v>9.4999999999999904E-2</v>
      </c>
      <c r="KL78">
        <v>0</v>
      </c>
      <c r="KM78" t="s">
        <v>940</v>
      </c>
      <c r="KO78" t="s">
        <v>941</v>
      </c>
      <c r="KP78" t="s">
        <v>525</v>
      </c>
      <c r="KQ78" t="s">
        <v>320</v>
      </c>
      <c r="KR78">
        <v>16</v>
      </c>
      <c r="KS78">
        <v>0</v>
      </c>
      <c r="KT78">
        <v>0</v>
      </c>
      <c r="KU78">
        <v>0</v>
      </c>
      <c r="KV78">
        <v>1</v>
      </c>
      <c r="KX78">
        <v>1</v>
      </c>
      <c r="KY78">
        <v>1</v>
      </c>
      <c r="LF78" t="s">
        <v>321</v>
      </c>
      <c r="LK78">
        <v>1</v>
      </c>
      <c r="LL78" t="s">
        <v>318</v>
      </c>
      <c r="LM78" t="s">
        <v>318</v>
      </c>
      <c r="LN78">
        <v>0</v>
      </c>
      <c r="LO78">
        <v>1</v>
      </c>
    </row>
    <row r="79" spans="1:327" x14ac:dyDescent="0.2">
      <c r="A79" t="s">
        <v>365</v>
      </c>
      <c r="B79">
        <v>77</v>
      </c>
      <c r="C79">
        <v>4</v>
      </c>
      <c r="D79" t="s">
        <v>525</v>
      </c>
      <c r="E79" t="s">
        <v>462</v>
      </c>
      <c r="F79" t="s">
        <v>529</v>
      </c>
      <c r="G79">
        <v>16</v>
      </c>
      <c r="H79">
        <v>11</v>
      </c>
      <c r="I79" s="6">
        <v>155651.05092924801</v>
      </c>
      <c r="J79">
        <v>0</v>
      </c>
      <c r="K79">
        <v>0</v>
      </c>
      <c r="L79" t="s">
        <v>320</v>
      </c>
      <c r="M79" t="s">
        <v>318</v>
      </c>
      <c r="N79" t="s">
        <v>462</v>
      </c>
      <c r="O79" t="s">
        <v>529</v>
      </c>
      <c r="P79" s="6">
        <f t="shared" si="2"/>
        <v>249151.94907075199</v>
      </c>
      <c r="Q79" s="6">
        <f t="shared" si="3"/>
        <v>404803</v>
      </c>
      <c r="R79" s="6">
        <v>155651.05092924801</v>
      </c>
      <c r="S79" t="s">
        <v>632</v>
      </c>
      <c r="T79" s="51">
        <v>44431.713748969909</v>
      </c>
      <c r="U79" s="6">
        <v>404803.79370578</v>
      </c>
      <c r="V79">
        <v>1</v>
      </c>
      <c r="W79">
        <v>1</v>
      </c>
      <c r="X79" t="s">
        <v>530</v>
      </c>
      <c r="Y79" t="s">
        <v>530</v>
      </c>
      <c r="Z79">
        <v>800</v>
      </c>
      <c r="AA79">
        <v>13305</v>
      </c>
      <c r="AB79">
        <v>69138</v>
      </c>
      <c r="AC79">
        <v>6584</v>
      </c>
      <c r="AD79">
        <v>2.0209999999999999</v>
      </c>
      <c r="AE79">
        <v>0</v>
      </c>
      <c r="AF79">
        <v>1933.92793011665</v>
      </c>
      <c r="AG79">
        <v>0</v>
      </c>
      <c r="AH79" t="s">
        <v>942</v>
      </c>
      <c r="AI79" t="s">
        <v>636</v>
      </c>
      <c r="AJ79" t="s">
        <v>636</v>
      </c>
      <c r="AM79">
        <v>0</v>
      </c>
      <c r="AN79">
        <v>0</v>
      </c>
      <c r="AO79">
        <v>0</v>
      </c>
      <c r="AP79">
        <v>0</v>
      </c>
      <c r="AQ79">
        <v>1</v>
      </c>
      <c r="AR79">
        <v>1</v>
      </c>
      <c r="AV79">
        <v>1</v>
      </c>
      <c r="AW79">
        <v>11</v>
      </c>
      <c r="BE79" s="35">
        <v>135</v>
      </c>
      <c r="BF79" t="b">
        <v>1</v>
      </c>
      <c r="BG79">
        <v>0</v>
      </c>
      <c r="BI79" s="6">
        <v>404803.79370578</v>
      </c>
      <c r="BK79" s="6">
        <v>404803.79370578</v>
      </c>
      <c r="BL79">
        <v>0</v>
      </c>
      <c r="BM79" s="6">
        <v>23.534392820379502</v>
      </c>
      <c r="BN79" s="6">
        <v>580548.05000903795</v>
      </c>
      <c r="BO79" s="6">
        <v>175720.72063645101</v>
      </c>
      <c r="BP79">
        <v>1.27398638917078E-3</v>
      </c>
      <c r="BQ79">
        <v>0</v>
      </c>
      <c r="BR79">
        <v>0</v>
      </c>
      <c r="BS79">
        <v>0</v>
      </c>
      <c r="BT79">
        <v>0</v>
      </c>
      <c r="BU79">
        <v>135</v>
      </c>
      <c r="BV79">
        <v>921</v>
      </c>
      <c r="BW79" s="41">
        <v>0</v>
      </c>
      <c r="BX79">
        <v>57</v>
      </c>
      <c r="BY79" s="41">
        <v>0</v>
      </c>
      <c r="BZ79">
        <v>22135</v>
      </c>
      <c r="CA79" s="41">
        <v>0</v>
      </c>
      <c r="CB79">
        <v>0</v>
      </c>
      <c r="CC79" s="41">
        <v>0</v>
      </c>
      <c r="CD79">
        <v>11424</v>
      </c>
      <c r="CE79">
        <v>0</v>
      </c>
      <c r="CF79">
        <v>888719</v>
      </c>
      <c r="CG79">
        <v>0</v>
      </c>
      <c r="CH79">
        <v>5174684</v>
      </c>
      <c r="CI79" s="41">
        <v>0</v>
      </c>
      <c r="CJ79">
        <v>375288</v>
      </c>
      <c r="CK79" s="41">
        <v>0</v>
      </c>
      <c r="CL79">
        <v>145733058</v>
      </c>
      <c r="CM79" s="41">
        <v>0</v>
      </c>
      <c r="CN79">
        <v>0</v>
      </c>
      <c r="CO79" s="41">
        <v>0</v>
      </c>
      <c r="CP79">
        <v>75213275</v>
      </c>
      <c r="CQ79">
        <v>135</v>
      </c>
      <c r="CR79" s="52">
        <v>0</v>
      </c>
      <c r="CS79" s="52">
        <v>0</v>
      </c>
      <c r="CT79">
        <v>0</v>
      </c>
      <c r="CU79" s="52">
        <v>0</v>
      </c>
      <c r="CV79" s="52">
        <v>0</v>
      </c>
      <c r="CW79">
        <v>135</v>
      </c>
      <c r="CX79">
        <v>0</v>
      </c>
      <c r="CY79" t="s">
        <v>943</v>
      </c>
      <c r="DA79" s="6">
        <v>201404.6063022693</v>
      </c>
      <c r="DB79" s="6">
        <v>203399.18740351035</v>
      </c>
      <c r="DC79">
        <v>0</v>
      </c>
      <c r="DD79">
        <v>0</v>
      </c>
      <c r="DE79" s="6">
        <v>0.73098151810775303</v>
      </c>
      <c r="DF79" s="6">
        <v>22.803411302271702</v>
      </c>
      <c r="DG79" s="48">
        <v>0.32810193939183002</v>
      </c>
      <c r="DH79" s="48">
        <v>1.16470663175903</v>
      </c>
      <c r="DI79" s="48">
        <v>1.4928085711508601</v>
      </c>
      <c r="DJ79" s="48">
        <v>0.402879578715922</v>
      </c>
      <c r="DK79" s="48">
        <v>21.638704670512698</v>
      </c>
      <c r="DL79" s="48">
        <v>22.041584249228599</v>
      </c>
      <c r="DM79" s="6">
        <v>291000.79086227203</v>
      </c>
      <c r="DN79" s="6">
        <v>289547.25914676598</v>
      </c>
      <c r="DO79" s="6">
        <v>89595.452674988803</v>
      </c>
      <c r="DP79" s="6">
        <v>86125.2679614628</v>
      </c>
      <c r="DQ79" s="48">
        <v>88265.452675250897</v>
      </c>
      <c r="DR79" s="48">
        <v>85470.310995341701</v>
      </c>
      <c r="DS79" s="48">
        <v>173735.76367059199</v>
      </c>
      <c r="DT79" s="48">
        <v>654.99999973800004</v>
      </c>
      <c r="DU79" s="48">
        <v>654.95696612116797</v>
      </c>
      <c r="DV79" s="48">
        <v>1309.9569658591599</v>
      </c>
      <c r="DW79">
        <v>0</v>
      </c>
      <c r="DX79">
        <v>0</v>
      </c>
      <c r="DY79">
        <v>0</v>
      </c>
      <c r="DZ79">
        <v>675</v>
      </c>
      <c r="EA79">
        <v>0</v>
      </c>
      <c r="EB79">
        <v>675</v>
      </c>
      <c r="EC79">
        <v>9.0349581849333998E-4</v>
      </c>
      <c r="ED79">
        <v>3.7049057067744401E-4</v>
      </c>
      <c r="EE79">
        <v>1.27398638917078E-3</v>
      </c>
      <c r="EF79">
        <v>9.0349581849333901E-4</v>
      </c>
      <c r="EG79">
        <v>3.7049057067744401E-4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0.26406890286302198</v>
      </c>
      <c r="EV79">
        <v>0.186074572398816</v>
      </c>
      <c r="EW79">
        <v>8.99804797098724E-5</v>
      </c>
      <c r="EX79">
        <v>0</v>
      </c>
      <c r="EY79">
        <v>0</v>
      </c>
      <c r="EZ79">
        <v>6.9795404886116197</v>
      </c>
      <c r="FA79">
        <v>6.9638080052281101E-5</v>
      </c>
      <c r="FB79">
        <v>8.7893237811442705E-5</v>
      </c>
      <c r="FC79">
        <v>0</v>
      </c>
      <c r="FD79">
        <v>8.2301865861000003</v>
      </c>
      <c r="FE79">
        <v>8.9933903958148198E-5</v>
      </c>
      <c r="FF79">
        <v>8.9848093161926101E-5</v>
      </c>
      <c r="FG79">
        <v>8.9786977727879206E-5</v>
      </c>
      <c r="FH79">
        <v>8.9910863136921594E-5</v>
      </c>
      <c r="FI79">
        <v>0.41675652367690003</v>
      </c>
      <c r="FJ79">
        <v>8.9857176900132106E-5</v>
      </c>
      <c r="FK79" s="1">
        <v>0</v>
      </c>
      <c r="FL79">
        <v>7.7700679549152997E-5</v>
      </c>
      <c r="FM79">
        <v>0</v>
      </c>
      <c r="FN79">
        <v>2.1681797856575899E-6</v>
      </c>
      <c r="FO79" s="1">
        <v>1.8539964586339301E-6</v>
      </c>
      <c r="FP79" s="1">
        <v>8.5700675755973002E-7</v>
      </c>
      <c r="FQ79" s="1">
        <v>1.8539964586339301E-6</v>
      </c>
      <c r="FR79">
        <v>2.1681797856575899E-6</v>
      </c>
      <c r="FS79">
        <v>1.2218997857971201E-7</v>
      </c>
      <c r="FT79" s="1">
        <v>2.1681797856575899E-6</v>
      </c>
      <c r="FU79">
        <v>6.1319193034314804E-7</v>
      </c>
      <c r="FV79">
        <v>0</v>
      </c>
      <c r="FW79">
        <v>-2.6575902418306101E-6</v>
      </c>
      <c r="FX79" s="1">
        <v>1.08848235234713E-6</v>
      </c>
      <c r="FY79">
        <v>3.7460725941777502E-6</v>
      </c>
      <c r="FZ79">
        <v>-2.49015012771171E-6</v>
      </c>
      <c r="GA79">
        <v>7.2353657328257002E-7</v>
      </c>
      <c r="GB79">
        <v>3.2136867009942899E-6</v>
      </c>
      <c r="GC79">
        <v>4</v>
      </c>
      <c r="GD79">
        <v>0</v>
      </c>
      <c r="GE79">
        <v>0</v>
      </c>
      <c r="GF79">
        <v>0.26406890286302198</v>
      </c>
      <c r="GG79">
        <v>0.186074572398816</v>
      </c>
      <c r="GH79">
        <v>9.7999999999931394E-5</v>
      </c>
      <c r="GI79">
        <v>9.8000000000264502E-5</v>
      </c>
      <c r="GJ79">
        <v>5.1089215200252402</v>
      </c>
      <c r="GK79">
        <v>0.19454533950986699</v>
      </c>
      <c r="GL79">
        <v>9.7999999999931394E-5</v>
      </c>
      <c r="GM79">
        <v>9.8000000000264502E-5</v>
      </c>
      <c r="GN79">
        <v>0</v>
      </c>
      <c r="GO79">
        <v>4.6848129997879502</v>
      </c>
      <c r="GP79" s="1">
        <v>9.7450718904434894E-5</v>
      </c>
      <c r="GQ79" s="1">
        <v>9.75371676934233E-5</v>
      </c>
      <c r="GR79">
        <v>0</v>
      </c>
      <c r="GS79">
        <v>0.83343123445912903</v>
      </c>
      <c r="GT79">
        <v>9.7950755764984702E-5</v>
      </c>
      <c r="GU79">
        <v>9.7894953812849295E-5</v>
      </c>
      <c r="GV79">
        <v>9.7441212695059594E-5</v>
      </c>
      <c r="GW79">
        <v>9.7901459129801001E-5</v>
      </c>
      <c r="GX79">
        <v>0.41676462903290301</v>
      </c>
      <c r="GY79">
        <v>9.7853458802088497E-5</v>
      </c>
      <c r="GZ79">
        <v>9.7962532903283996E-5</v>
      </c>
      <c r="HA79">
        <v>1.7896660498450902E-5</v>
      </c>
      <c r="HB79">
        <v>0</v>
      </c>
      <c r="HC79">
        <v>1.1999137092083101</v>
      </c>
      <c r="HD79">
        <v>1.1999137092083101</v>
      </c>
      <c r="HE79">
        <v>7.9262045238337396E-6</v>
      </c>
      <c r="HF79">
        <v>1.1999137092083101</v>
      </c>
      <c r="HG79">
        <v>4.3982536706010899E-6</v>
      </c>
      <c r="HH79">
        <v>4.3982536706010899E-6</v>
      </c>
      <c r="HI79">
        <v>2.8756512819860798E-6</v>
      </c>
      <c r="HJ79">
        <v>1.1062204186007499E-6</v>
      </c>
      <c r="HK79">
        <v>0</v>
      </c>
      <c r="HL79">
        <v>-2.5554599414595803E-4</v>
      </c>
      <c r="HM79">
        <v>2.0592310020298801E-6</v>
      </c>
      <c r="HN79">
        <v>2.5760522514798798E-4</v>
      </c>
      <c r="HO79">
        <v>-3.8794719068106303E-6</v>
      </c>
      <c r="HP79">
        <v>5.0485038399442004E-6</v>
      </c>
      <c r="HQ79">
        <v>8.9279757467548307E-6</v>
      </c>
      <c r="HR79">
        <v>3.9999999999999898</v>
      </c>
      <c r="HS79">
        <v>0</v>
      </c>
      <c r="HT79">
        <v>0</v>
      </c>
      <c r="HU79">
        <v>0</v>
      </c>
      <c r="HV79">
        <v>6.9795404886116197</v>
      </c>
      <c r="HW79" s="1">
        <v>9.7450718904434894E-5</v>
      </c>
      <c r="HX79" s="1">
        <v>9.75371676934233E-5</v>
      </c>
      <c r="HY79">
        <v>0</v>
      </c>
      <c r="HZ79">
        <v>8.2301865861000003</v>
      </c>
      <c r="IA79">
        <v>9.7950755764984702E-5</v>
      </c>
      <c r="IB79">
        <v>9.7894953812849295E-5</v>
      </c>
      <c r="IC79">
        <v>9.7441212695059594E-5</v>
      </c>
      <c r="ID79">
        <v>9.7901459129801001E-5</v>
      </c>
      <c r="IE79">
        <v>0.41675652367690003</v>
      </c>
      <c r="IF79">
        <v>9.7853458802088497E-5</v>
      </c>
      <c r="IG79" s="1">
        <v>9.7962532903283996E-5</v>
      </c>
      <c r="IH79">
        <v>7.7700679549152997E-5</v>
      </c>
      <c r="II79">
        <v>0</v>
      </c>
      <c r="IJ79">
        <v>1.1999137092083101</v>
      </c>
      <c r="IK79">
        <v>1.1999137092083101</v>
      </c>
      <c r="IL79">
        <v>7.9262045238337396E-6</v>
      </c>
      <c r="IM79">
        <v>1.1999137092083101</v>
      </c>
      <c r="IN79">
        <v>4.3982536706010899E-6</v>
      </c>
      <c r="IO79">
        <v>4.3982536706010899E-6</v>
      </c>
      <c r="IP79">
        <v>2.8756512819860798E-6</v>
      </c>
      <c r="IQ79">
        <v>1.1062204186007499E-6</v>
      </c>
      <c r="IR79">
        <v>0</v>
      </c>
      <c r="IS79">
        <v>33616</v>
      </c>
      <c r="IT79">
        <v>18889</v>
      </c>
      <c r="IU79">
        <v>6584</v>
      </c>
      <c r="IV79">
        <v>6123</v>
      </c>
      <c r="IW79">
        <v>461</v>
      </c>
      <c r="IX79">
        <v>3782</v>
      </c>
      <c r="IY79">
        <v>2341</v>
      </c>
      <c r="IZ79">
        <v>0</v>
      </c>
      <c r="JA79">
        <v>921</v>
      </c>
      <c r="JB79">
        <v>22192</v>
      </c>
      <c r="JC79">
        <v>12273</v>
      </c>
      <c r="JD79">
        <v>2437</v>
      </c>
      <c r="JE79">
        <v>2437</v>
      </c>
      <c r="JF79">
        <v>11424</v>
      </c>
      <c r="JG79">
        <v>11375</v>
      </c>
      <c r="JH79">
        <v>37</v>
      </c>
      <c r="JI79">
        <v>0</v>
      </c>
      <c r="JJ79">
        <v>12</v>
      </c>
      <c r="JK79" s="1">
        <v>6.9308660650335696E-4</v>
      </c>
      <c r="JL79" s="1">
        <v>1.3615598889127301E-4</v>
      </c>
      <c r="JM79" s="1">
        <v>6.9308660650335696E-4</v>
      </c>
      <c r="JN79" s="1">
        <v>6.88272489615116E-4</v>
      </c>
      <c r="JO79" s="1">
        <v>1.3615598889127301E-4</v>
      </c>
      <c r="JP79" s="1">
        <v>1.3607658097569599E-4</v>
      </c>
      <c r="JQ79">
        <v>0</v>
      </c>
      <c r="JR79">
        <v>0</v>
      </c>
      <c r="JS79">
        <v>0</v>
      </c>
      <c r="JT79">
        <v>0</v>
      </c>
      <c r="JU79">
        <v>0</v>
      </c>
      <c r="JV79">
        <v>0</v>
      </c>
      <c r="JW79">
        <v>7.4259610313518604E-3</v>
      </c>
      <c r="JX79">
        <v>7.4242170772473703E-3</v>
      </c>
      <c r="JY79">
        <v>2.8220893167547798E-3</v>
      </c>
      <c r="JZ79">
        <v>2.8191126782249102E-3</v>
      </c>
      <c r="KA79">
        <v>-2.5820358438778901E-4</v>
      </c>
      <c r="KB79">
        <v>3.1477133543770202E-6</v>
      </c>
      <c r="KC79">
        <v>2.6135129774216599E-4</v>
      </c>
      <c r="KD79">
        <v>-6.36962203452235E-6</v>
      </c>
      <c r="KE79">
        <v>5.7720404132267701E-6</v>
      </c>
      <c r="KF79">
        <v>1.2141662447749101E-5</v>
      </c>
      <c r="KG79">
        <v>4</v>
      </c>
      <c r="KH79">
        <v>103373.072169169</v>
      </c>
      <c r="KI79">
        <v>304777.678471438</v>
      </c>
      <c r="KJ79">
        <v>0</v>
      </c>
      <c r="KK79">
        <v>0</v>
      </c>
      <c r="KL79">
        <v>0</v>
      </c>
      <c r="KM79" t="s">
        <v>944</v>
      </c>
      <c r="KO79" t="s">
        <v>945</v>
      </c>
      <c r="KP79" t="s">
        <v>525</v>
      </c>
      <c r="KQ79" t="s">
        <v>320</v>
      </c>
      <c r="KR79">
        <v>16</v>
      </c>
      <c r="KS79">
        <v>0</v>
      </c>
      <c r="KT79">
        <v>0</v>
      </c>
      <c r="KU79">
        <v>0</v>
      </c>
      <c r="KV79">
        <v>1</v>
      </c>
      <c r="KX79">
        <v>1</v>
      </c>
      <c r="KY79">
        <v>1</v>
      </c>
      <c r="LF79" t="s">
        <v>321</v>
      </c>
      <c r="LK79">
        <v>1</v>
      </c>
      <c r="LL79" t="s">
        <v>318</v>
      </c>
      <c r="LM79" t="s">
        <v>318</v>
      </c>
      <c r="LN79">
        <v>0</v>
      </c>
      <c r="LO79">
        <v>1</v>
      </c>
    </row>
    <row r="80" spans="1:327" x14ac:dyDescent="0.2">
      <c r="A80" t="s">
        <v>365</v>
      </c>
      <c r="B80">
        <v>95</v>
      </c>
      <c r="C80">
        <v>4</v>
      </c>
      <c r="D80" t="s">
        <v>525</v>
      </c>
      <c r="E80" t="s">
        <v>462</v>
      </c>
      <c r="F80" t="s">
        <v>529</v>
      </c>
      <c r="G80">
        <v>16</v>
      </c>
      <c r="H80">
        <v>9</v>
      </c>
      <c r="I80" s="6">
        <v>203325.479135556</v>
      </c>
      <c r="J80">
        <v>0</v>
      </c>
      <c r="K80">
        <v>0</v>
      </c>
      <c r="L80" t="s">
        <v>320</v>
      </c>
      <c r="M80" t="s">
        <v>318</v>
      </c>
      <c r="N80" t="s">
        <v>462</v>
      </c>
      <c r="O80" t="s">
        <v>529</v>
      </c>
      <c r="P80" s="6">
        <f t="shared" si="2"/>
        <v>247060.520864444</v>
      </c>
      <c r="Q80" s="6">
        <f t="shared" si="3"/>
        <v>450386</v>
      </c>
      <c r="R80" s="6">
        <v>203325.479135556</v>
      </c>
      <c r="S80" t="s">
        <v>632</v>
      </c>
      <c r="T80" s="51">
        <v>44424.798461944447</v>
      </c>
      <c r="U80" s="6">
        <v>450386.51556340698</v>
      </c>
      <c r="V80">
        <v>1</v>
      </c>
      <c r="W80">
        <v>1</v>
      </c>
      <c r="X80" t="s">
        <v>530</v>
      </c>
      <c r="Y80" t="s">
        <v>530</v>
      </c>
      <c r="Z80">
        <v>748</v>
      </c>
      <c r="AA80">
        <v>14480</v>
      </c>
      <c r="AB80">
        <v>69024</v>
      </c>
      <c r="AC80">
        <v>6579</v>
      </c>
      <c r="AD80">
        <v>2.2010000000000001</v>
      </c>
      <c r="AE80">
        <v>0</v>
      </c>
      <c r="AF80">
        <v>1755.9264543056399</v>
      </c>
      <c r="AG80">
        <v>0</v>
      </c>
      <c r="AH80" t="s">
        <v>946</v>
      </c>
      <c r="AI80" t="s">
        <v>636</v>
      </c>
      <c r="AJ80" t="s">
        <v>636</v>
      </c>
      <c r="AM80">
        <v>0</v>
      </c>
      <c r="AN80">
        <v>0</v>
      </c>
      <c r="AO80">
        <v>0</v>
      </c>
      <c r="AP80">
        <v>0</v>
      </c>
      <c r="AQ80">
        <v>1</v>
      </c>
      <c r="AR80">
        <v>1</v>
      </c>
      <c r="AV80">
        <v>1</v>
      </c>
      <c r="AW80">
        <v>9</v>
      </c>
      <c r="BE80" s="35">
        <v>54</v>
      </c>
      <c r="BF80" t="b">
        <v>1</v>
      </c>
      <c r="BG80">
        <v>0</v>
      </c>
      <c r="BI80" s="6">
        <v>450386.51556340698</v>
      </c>
      <c r="BK80" s="6">
        <v>450386.51556340698</v>
      </c>
      <c r="BL80">
        <v>0</v>
      </c>
      <c r="BM80" s="6">
        <v>28.349004745963398</v>
      </c>
      <c r="BN80" s="6">
        <v>648952.730568395</v>
      </c>
      <c r="BO80" s="6">
        <v>198519.95795516099</v>
      </c>
      <c r="BP80">
        <v>17.908045080756601</v>
      </c>
      <c r="BQ80">
        <v>0</v>
      </c>
      <c r="BR80">
        <v>0</v>
      </c>
      <c r="BS80">
        <v>0</v>
      </c>
      <c r="BT80">
        <v>0</v>
      </c>
      <c r="BU80">
        <v>54</v>
      </c>
      <c r="BV80">
        <v>921</v>
      </c>
      <c r="BW80" s="41">
        <v>0</v>
      </c>
      <c r="BX80">
        <v>55</v>
      </c>
      <c r="BY80" s="41">
        <v>0</v>
      </c>
      <c r="BZ80">
        <v>22110</v>
      </c>
      <c r="CA80" s="41">
        <v>0</v>
      </c>
      <c r="CB80">
        <v>0</v>
      </c>
      <c r="CC80" s="41">
        <v>0</v>
      </c>
      <c r="CD80">
        <v>11416</v>
      </c>
      <c r="CE80">
        <v>0</v>
      </c>
      <c r="CF80">
        <v>355213</v>
      </c>
      <c r="CG80">
        <v>0</v>
      </c>
      <c r="CH80">
        <v>5703585</v>
      </c>
      <c r="CI80" s="41">
        <v>0</v>
      </c>
      <c r="CJ80">
        <v>361845</v>
      </c>
      <c r="CK80" s="41">
        <v>0</v>
      </c>
      <c r="CL80">
        <v>145457909</v>
      </c>
      <c r="CM80" s="41">
        <v>0</v>
      </c>
      <c r="CN80">
        <v>0</v>
      </c>
      <c r="CO80" s="41">
        <v>0</v>
      </c>
      <c r="CP80">
        <v>75103527</v>
      </c>
      <c r="CQ80">
        <v>54</v>
      </c>
      <c r="CR80" s="52">
        <v>0</v>
      </c>
      <c r="CS80" s="52">
        <v>0</v>
      </c>
      <c r="CT80">
        <v>0</v>
      </c>
      <c r="CU80" s="52">
        <v>0</v>
      </c>
      <c r="CV80" s="52">
        <v>0</v>
      </c>
      <c r="CW80">
        <v>54</v>
      </c>
      <c r="CX80">
        <v>0</v>
      </c>
      <c r="CY80" t="s">
        <v>947</v>
      </c>
      <c r="DA80" s="6">
        <v>223886.92662728712</v>
      </c>
      <c r="DB80" s="6">
        <v>226499.58893611969</v>
      </c>
      <c r="DC80">
        <v>0</v>
      </c>
      <c r="DD80">
        <v>0</v>
      </c>
      <c r="DE80" s="6">
        <v>2.3986947495742399</v>
      </c>
      <c r="DF80" s="6">
        <v>25.950309996389102</v>
      </c>
      <c r="DG80" s="48">
        <v>1.3677717458563401</v>
      </c>
      <c r="DH80" s="48">
        <v>1.1856494450994699</v>
      </c>
      <c r="DI80" s="48">
        <v>2.55342119095581</v>
      </c>
      <c r="DJ80" s="48">
        <v>1.0309230037179</v>
      </c>
      <c r="DK80" s="48">
        <v>24.764660551289701</v>
      </c>
      <c r="DL80" s="48">
        <v>25.7955835550076</v>
      </c>
      <c r="DM80" s="6">
        <v>325231.41176616697</v>
      </c>
      <c r="DN80" s="6">
        <v>323721.31880222698</v>
      </c>
      <c r="DO80" s="6">
        <v>101324.179021833</v>
      </c>
      <c r="DP80" s="6">
        <v>97195.778933327398</v>
      </c>
      <c r="DQ80" s="48">
        <v>100331.679022122</v>
      </c>
      <c r="DR80" s="48">
        <v>96473.330613202896</v>
      </c>
      <c r="DS80" s="48">
        <v>196805.009635325</v>
      </c>
      <c r="DT80" s="48">
        <v>722.49999971099999</v>
      </c>
      <c r="DU80" s="48">
        <v>722.44832012445704</v>
      </c>
      <c r="DV80" s="48">
        <v>1444.9483198354501</v>
      </c>
      <c r="DW80">
        <v>0</v>
      </c>
      <c r="DX80">
        <v>0</v>
      </c>
      <c r="DY80">
        <v>0</v>
      </c>
      <c r="DZ80">
        <v>270</v>
      </c>
      <c r="EA80">
        <v>0</v>
      </c>
      <c r="EB80">
        <v>270</v>
      </c>
      <c r="EC80">
        <v>17.907422297270799</v>
      </c>
      <c r="ED80">
        <v>6.22783485885591E-4</v>
      </c>
      <c r="EE80">
        <v>17.908045080756601</v>
      </c>
      <c r="EF80">
        <v>17.907422297270799</v>
      </c>
      <c r="EG80">
        <v>6.22783485885591E-4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0.22133656190193099</v>
      </c>
      <c r="EV80">
        <v>0.17511808976010301</v>
      </c>
      <c r="EW80">
        <v>8.9994779158164494E-5</v>
      </c>
      <c r="EX80">
        <v>8.9993624536543999E-5</v>
      </c>
      <c r="EY80">
        <v>0</v>
      </c>
      <c r="EZ80">
        <v>10.321543170476801</v>
      </c>
      <c r="FA80">
        <v>8.42729180631496E-5</v>
      </c>
      <c r="FB80">
        <v>8.9612111095538295E-5</v>
      </c>
      <c r="FC80">
        <v>0</v>
      </c>
      <c r="FD80">
        <v>9.2250000827999994</v>
      </c>
      <c r="FE80" s="1">
        <v>8.9953761502253803E-5</v>
      </c>
      <c r="FF80">
        <v>8.9872875368435205E-5</v>
      </c>
      <c r="FG80">
        <v>8.9894679125679294E-5</v>
      </c>
      <c r="FH80" s="1">
        <v>8.9820893098391198E-5</v>
      </c>
      <c r="FI80">
        <v>0.41675648486236899</v>
      </c>
      <c r="FJ80">
        <v>8.9818362369431499E-5</v>
      </c>
      <c r="FK80">
        <v>0</v>
      </c>
      <c r="FL80" s="1">
        <v>2.1472666089650202E-6</v>
      </c>
      <c r="FM80">
        <v>0</v>
      </c>
      <c r="FN80" s="1">
        <v>2.3801609882086099E-6</v>
      </c>
      <c r="FO80" s="1">
        <v>3.6811979928219602E-7</v>
      </c>
      <c r="FP80" s="1">
        <v>1.65255802320185E-7</v>
      </c>
      <c r="FQ80" s="1">
        <v>3.6811979928219602E-7</v>
      </c>
      <c r="FR80" s="1">
        <v>2.3801609882086099E-6</v>
      </c>
      <c r="FS80" s="1">
        <v>4.4354786166156401E-7</v>
      </c>
      <c r="FT80" s="1">
        <v>2.3801609882086099E-6</v>
      </c>
      <c r="FU80">
        <v>3.2869065517360699E-2</v>
      </c>
      <c r="FV80">
        <v>0</v>
      </c>
      <c r="FW80" s="1">
        <v>-8.1221730424411493E-6</v>
      </c>
      <c r="FX80" s="1">
        <v>2.12445150356104E-6</v>
      </c>
      <c r="FY80" s="1">
        <v>1.02466245460022E-5</v>
      </c>
      <c r="FZ80" s="1">
        <v>-3.79316615201409E-6</v>
      </c>
      <c r="GA80" s="1">
        <v>6.3100474024136497E-6</v>
      </c>
      <c r="GB80" s="1">
        <v>1.01032135544277E-5</v>
      </c>
      <c r="GC80">
        <v>4</v>
      </c>
      <c r="GD80" s="1">
        <v>0.174532925199432</v>
      </c>
      <c r="GE80">
        <v>0</v>
      </c>
      <c r="GF80">
        <v>0.22133656190193099</v>
      </c>
      <c r="GG80">
        <v>0.17511808976010301</v>
      </c>
      <c r="GH80">
        <v>9.7999999999931394E-5</v>
      </c>
      <c r="GI80">
        <v>9.8000000000264502E-5</v>
      </c>
      <c r="GJ80">
        <v>5.5044301727816896</v>
      </c>
      <c r="GK80">
        <v>0.17011281612864501</v>
      </c>
      <c r="GL80">
        <v>9.7999999999931394E-5</v>
      </c>
      <c r="GM80">
        <v>9.8000000000264502E-5</v>
      </c>
      <c r="GN80">
        <v>0</v>
      </c>
      <c r="GO80">
        <v>4.7983410037710899</v>
      </c>
      <c r="GP80">
        <v>9.7690403470740401E-5</v>
      </c>
      <c r="GQ80">
        <v>9.7772736841777994E-5</v>
      </c>
      <c r="GR80">
        <v>0</v>
      </c>
      <c r="GS80">
        <v>0.83343121620466099</v>
      </c>
      <c r="GT80" s="1">
        <v>9.7945395710688499E-5</v>
      </c>
      <c r="GU80">
        <v>9.7905523486652103E-5</v>
      </c>
      <c r="GV80">
        <v>9.7883204661086606E-5</v>
      </c>
      <c r="GW80">
        <v>9.7692858483267004E-5</v>
      </c>
      <c r="GX80">
        <v>0.416764649251047</v>
      </c>
      <c r="GY80">
        <v>9.7869224143565193E-5</v>
      </c>
      <c r="GZ80">
        <v>9.7982751047220805E-5</v>
      </c>
      <c r="HA80">
        <v>0</v>
      </c>
      <c r="HB80">
        <v>0</v>
      </c>
      <c r="HC80" s="1">
        <v>1.1257589371241701</v>
      </c>
      <c r="HD80" s="1">
        <v>1.1257589371241701</v>
      </c>
      <c r="HE80" s="1">
        <v>8.9743592006641393E-6</v>
      </c>
      <c r="HF80" s="1">
        <v>1.1257589371241701</v>
      </c>
      <c r="HG80" s="1">
        <v>5.15082597729588E-6</v>
      </c>
      <c r="HH80" s="1">
        <v>5.15082597729588E-6</v>
      </c>
      <c r="HI80" s="1">
        <v>3.44643347238715E-6</v>
      </c>
      <c r="HJ80">
        <v>2.1573306301370101E-6</v>
      </c>
      <c r="HK80">
        <v>0</v>
      </c>
      <c r="HL80" s="1">
        <v>-2.9276080367791597E-4</v>
      </c>
      <c r="HM80" s="1">
        <v>2.2075615282150401E-6</v>
      </c>
      <c r="HN80" s="1">
        <v>2.9496836520613101E-4</v>
      </c>
      <c r="HO80" s="1">
        <v>-3.5937833622641E-6</v>
      </c>
      <c r="HP80" s="1">
        <v>5.3170049923103202E-6</v>
      </c>
      <c r="HQ80" s="1">
        <v>8.9107883545744308E-6</v>
      </c>
      <c r="HR80">
        <v>3.4588999998999999</v>
      </c>
      <c r="HS80">
        <v>0.174532925199432</v>
      </c>
      <c r="HT80">
        <v>0</v>
      </c>
      <c r="HU80">
        <v>0</v>
      </c>
      <c r="HV80">
        <v>10.321543170476801</v>
      </c>
      <c r="HW80">
        <v>9.7690403470740401E-5</v>
      </c>
      <c r="HX80">
        <v>9.7772736841777994E-5</v>
      </c>
      <c r="HY80">
        <v>0</v>
      </c>
      <c r="HZ80">
        <v>9.2250000827999994</v>
      </c>
      <c r="IA80" s="1">
        <v>9.7945395710688499E-5</v>
      </c>
      <c r="IB80">
        <v>9.7905523486652103E-5</v>
      </c>
      <c r="IC80">
        <v>9.7883204661086606E-5</v>
      </c>
      <c r="ID80" s="1">
        <v>9.7692858483267004E-5</v>
      </c>
      <c r="IE80">
        <v>0.41675648486236899</v>
      </c>
      <c r="IF80">
        <v>9.7869224143565193E-5</v>
      </c>
      <c r="IG80">
        <v>9.7982751047220805E-5</v>
      </c>
      <c r="IH80" s="1">
        <v>2.1472666089650202E-6</v>
      </c>
      <c r="II80">
        <v>0</v>
      </c>
      <c r="IJ80" s="1">
        <v>1.1257589371241701</v>
      </c>
      <c r="IK80" s="1">
        <v>1.1257589371241701</v>
      </c>
      <c r="IL80" s="1">
        <v>8.9743592006641393E-6</v>
      </c>
      <c r="IM80" s="1">
        <v>1.1257589371241701</v>
      </c>
      <c r="IN80" s="1">
        <v>5.15082597729588E-6</v>
      </c>
      <c r="IO80" s="1">
        <v>5.15082597729588E-6</v>
      </c>
      <c r="IP80" s="1">
        <v>3.44643347238715E-6</v>
      </c>
      <c r="IQ80">
        <v>3.2869065517360699E-2</v>
      </c>
      <c r="IR80">
        <v>0</v>
      </c>
      <c r="IS80">
        <v>33581</v>
      </c>
      <c r="IT80">
        <v>18877</v>
      </c>
      <c r="IU80">
        <v>6579</v>
      </c>
      <c r="IV80">
        <v>6118</v>
      </c>
      <c r="IW80">
        <v>461</v>
      </c>
      <c r="IX80">
        <v>3781</v>
      </c>
      <c r="IY80">
        <v>2337</v>
      </c>
      <c r="IZ80">
        <v>0</v>
      </c>
      <c r="JA80">
        <v>921</v>
      </c>
      <c r="JB80">
        <v>22165</v>
      </c>
      <c r="JC80">
        <v>12267</v>
      </c>
      <c r="JD80">
        <v>2432</v>
      </c>
      <c r="JE80">
        <v>2432</v>
      </c>
      <c r="JF80">
        <v>11416</v>
      </c>
      <c r="JG80">
        <v>11367</v>
      </c>
      <c r="JH80">
        <v>37</v>
      </c>
      <c r="JI80">
        <v>0</v>
      </c>
      <c r="JJ80">
        <v>12</v>
      </c>
      <c r="JK80">
        <v>1.4508717781041001E-3</v>
      </c>
      <c r="JL80" s="1">
        <v>1.04960669047748E-4</v>
      </c>
      <c r="JM80">
        <v>1.4508717781041001E-3</v>
      </c>
      <c r="JN80">
        <v>1.44735289956887E-3</v>
      </c>
      <c r="JO80" s="1">
        <v>1.04912484005126E-4</v>
      </c>
      <c r="JP80" s="1">
        <v>1.04960669047748E-4</v>
      </c>
      <c r="JQ80">
        <v>0</v>
      </c>
      <c r="JR80">
        <v>0</v>
      </c>
      <c r="JS80">
        <v>0</v>
      </c>
      <c r="JT80">
        <v>0</v>
      </c>
      <c r="JU80">
        <v>0</v>
      </c>
      <c r="JV80">
        <v>0</v>
      </c>
      <c r="JW80">
        <v>8.2549764152861308E-3</v>
      </c>
      <c r="JX80">
        <v>8.2540809728999694E-3</v>
      </c>
      <c r="JY80">
        <v>2.7287884285645998E-3</v>
      </c>
      <c r="JZ80">
        <v>2.72585469235053E-3</v>
      </c>
      <c r="KA80" s="1">
        <v>-3.00882976720358E-4</v>
      </c>
      <c r="KB80" s="1">
        <v>4.3320130317760903E-6</v>
      </c>
      <c r="KC80" s="1">
        <v>3.0521498975213398E-4</v>
      </c>
      <c r="KD80" s="1">
        <v>-7.3869495142781997E-6</v>
      </c>
      <c r="KE80" s="1">
        <v>1.1627052394723901E-5</v>
      </c>
      <c r="KF80" s="1">
        <v>1.9014001909002099E-5</v>
      </c>
      <c r="KG80">
        <v>4</v>
      </c>
      <c r="KH80">
        <v>131793.51839173801</v>
      </c>
      <c r="KI80">
        <v>355680.44501902402</v>
      </c>
      <c r="KJ80" s="1">
        <v>0.174532925199432</v>
      </c>
      <c r="KK80">
        <v>0</v>
      </c>
      <c r="KL80">
        <v>0</v>
      </c>
      <c r="KM80" t="s">
        <v>948</v>
      </c>
      <c r="KO80" t="s">
        <v>949</v>
      </c>
      <c r="KP80" t="s">
        <v>525</v>
      </c>
      <c r="KQ80" t="s">
        <v>320</v>
      </c>
      <c r="KR80">
        <v>16</v>
      </c>
      <c r="KS80">
        <v>0</v>
      </c>
      <c r="KT80">
        <v>0</v>
      </c>
      <c r="KU80">
        <v>0</v>
      </c>
      <c r="KV80">
        <v>1</v>
      </c>
      <c r="KX80">
        <v>1</v>
      </c>
      <c r="KY80">
        <v>1</v>
      </c>
      <c r="LF80" t="s">
        <v>321</v>
      </c>
      <c r="LK80">
        <v>1</v>
      </c>
      <c r="LL80" t="s">
        <v>318</v>
      </c>
      <c r="LM80" t="s">
        <v>318</v>
      </c>
      <c r="LN80">
        <v>0</v>
      </c>
      <c r="LO80">
        <v>1</v>
      </c>
    </row>
    <row r="81" spans="1:327" x14ac:dyDescent="0.2">
      <c r="A81" t="s">
        <v>366</v>
      </c>
      <c r="B81">
        <v>11</v>
      </c>
      <c r="C81">
        <v>4</v>
      </c>
      <c r="D81" t="s">
        <v>525</v>
      </c>
      <c r="E81" t="s">
        <v>462</v>
      </c>
      <c r="F81" t="s">
        <v>529</v>
      </c>
      <c r="G81">
        <v>18</v>
      </c>
      <c r="H81">
        <v>11</v>
      </c>
      <c r="I81" s="6">
        <v>126234554.967601</v>
      </c>
      <c r="J81">
        <v>0</v>
      </c>
      <c r="K81">
        <v>0</v>
      </c>
      <c r="L81" t="s">
        <v>320</v>
      </c>
      <c r="M81" t="s">
        <v>318</v>
      </c>
      <c r="N81" t="s">
        <v>462</v>
      </c>
      <c r="O81" t="s">
        <v>529</v>
      </c>
      <c r="P81" s="6">
        <f t="shared" si="2"/>
        <v>3159362.0323989987</v>
      </c>
      <c r="Q81" s="6">
        <f t="shared" si="3"/>
        <v>129393917</v>
      </c>
      <c r="R81" s="6">
        <v>126234554.967601</v>
      </c>
      <c r="S81" t="s">
        <v>632</v>
      </c>
      <c r="T81" s="51">
        <v>44431.843809050923</v>
      </c>
      <c r="U81" s="6">
        <v>129393917.916664</v>
      </c>
      <c r="V81">
        <v>1</v>
      </c>
      <c r="W81">
        <v>1</v>
      </c>
      <c r="X81" t="s">
        <v>530</v>
      </c>
      <c r="Y81" t="s">
        <v>530</v>
      </c>
      <c r="Z81">
        <v>1226</v>
      </c>
      <c r="AA81">
        <v>14074</v>
      </c>
      <c r="AB81">
        <v>29340</v>
      </c>
      <c r="AC81">
        <v>2000</v>
      </c>
      <c r="AD81">
        <v>7.0369999999999999</v>
      </c>
      <c r="AE81">
        <v>0</v>
      </c>
      <c r="AF81">
        <v>677.151685714721</v>
      </c>
      <c r="AG81">
        <v>0</v>
      </c>
      <c r="AH81" t="s">
        <v>950</v>
      </c>
      <c r="AI81" t="s">
        <v>636</v>
      </c>
      <c r="AJ81" t="s">
        <v>636</v>
      </c>
      <c r="AM81">
        <v>0</v>
      </c>
      <c r="AN81">
        <v>0</v>
      </c>
      <c r="AO81">
        <v>0</v>
      </c>
      <c r="AP81">
        <v>0</v>
      </c>
      <c r="AQ81">
        <v>1</v>
      </c>
      <c r="AR81">
        <v>1</v>
      </c>
      <c r="AV81">
        <v>1</v>
      </c>
      <c r="AW81">
        <v>11</v>
      </c>
      <c r="BE81" s="35">
        <v>174</v>
      </c>
      <c r="BF81" t="b">
        <v>1</v>
      </c>
      <c r="BG81">
        <v>0</v>
      </c>
      <c r="BI81" s="6">
        <v>129393917.916664</v>
      </c>
      <c r="BK81" s="6">
        <v>129393917.916664</v>
      </c>
      <c r="BL81">
        <v>0</v>
      </c>
      <c r="BM81" s="6">
        <v>111.579005557443</v>
      </c>
      <c r="BN81" s="6">
        <v>130858113.600013</v>
      </c>
      <c r="BO81" s="6">
        <v>1462943.32068411</v>
      </c>
      <c r="BP81">
        <v>948.18589816501799</v>
      </c>
      <c r="BQ81">
        <v>192.59776149750601</v>
      </c>
      <c r="BR81">
        <v>0</v>
      </c>
      <c r="BS81">
        <v>7</v>
      </c>
      <c r="BT81">
        <v>64</v>
      </c>
      <c r="BU81">
        <v>139</v>
      </c>
      <c r="BV81">
        <v>4199</v>
      </c>
      <c r="BW81" s="41">
        <v>0</v>
      </c>
      <c r="BX81">
        <v>0</v>
      </c>
      <c r="BY81" s="41">
        <v>0</v>
      </c>
      <c r="BZ81">
        <v>34670</v>
      </c>
      <c r="CA81" s="41">
        <v>0</v>
      </c>
      <c r="CB81">
        <v>0</v>
      </c>
      <c r="CC81" s="41">
        <v>0</v>
      </c>
      <c r="CD81">
        <v>6851</v>
      </c>
      <c r="CE81">
        <v>0</v>
      </c>
      <c r="CF81">
        <v>114000</v>
      </c>
      <c r="CG81">
        <v>28</v>
      </c>
      <c r="CH81">
        <v>8133812</v>
      </c>
      <c r="CI81" s="41">
        <v>0</v>
      </c>
      <c r="CJ81">
        <v>0</v>
      </c>
      <c r="CK81" s="41">
        <v>0</v>
      </c>
      <c r="CL81">
        <v>69338394</v>
      </c>
      <c r="CM81" s="41">
        <v>0</v>
      </c>
      <c r="CN81">
        <v>0</v>
      </c>
      <c r="CO81" s="41">
        <v>0</v>
      </c>
      <c r="CP81">
        <v>13701806</v>
      </c>
      <c r="CQ81">
        <v>146</v>
      </c>
      <c r="CR81" s="52">
        <v>0</v>
      </c>
      <c r="CS81" s="52">
        <v>0</v>
      </c>
      <c r="CT81">
        <v>28</v>
      </c>
      <c r="CU81" s="52">
        <v>0</v>
      </c>
      <c r="CV81" s="52">
        <v>0</v>
      </c>
      <c r="CW81">
        <v>146</v>
      </c>
      <c r="CX81">
        <v>28</v>
      </c>
      <c r="CY81" t="s">
        <v>951</v>
      </c>
      <c r="DA81" s="6">
        <v>64688059.323988706</v>
      </c>
      <c r="DB81" s="6">
        <v>64705858.59267576</v>
      </c>
      <c r="DC81">
        <v>0</v>
      </c>
      <c r="DD81">
        <v>0</v>
      </c>
      <c r="DE81" s="6">
        <v>1.0479895853444401</v>
      </c>
      <c r="DF81" s="6">
        <v>110.531015972099</v>
      </c>
      <c r="DG81" s="48">
        <v>0.199459628332676</v>
      </c>
      <c r="DH81" s="48">
        <v>76.360636047827697</v>
      </c>
      <c r="DI81" s="48">
        <v>76.560095676160401</v>
      </c>
      <c r="DJ81" s="48">
        <v>0.84852995701177003</v>
      </c>
      <c r="DK81" s="48">
        <v>34.1703799242717</v>
      </c>
      <c r="DL81" s="48">
        <v>35.018909881283498</v>
      </c>
      <c r="DM81" s="6">
        <v>65428683.192346297</v>
      </c>
      <c r="DN81" s="6">
        <v>65429430.407667503</v>
      </c>
      <c r="DO81" s="6">
        <v>740030.18193910504</v>
      </c>
      <c r="DP81" s="6">
        <v>722913.13874501199</v>
      </c>
      <c r="DQ81" s="48">
        <v>583033.82993910497</v>
      </c>
      <c r="DR81" s="48">
        <v>580522.22717441199</v>
      </c>
      <c r="DS81" s="48">
        <v>1163556.0571135101</v>
      </c>
      <c r="DT81" s="48">
        <v>142396.35199999899</v>
      </c>
      <c r="DU81" s="48">
        <v>142389.51157059899</v>
      </c>
      <c r="DV81" s="48">
        <v>284785.863570599</v>
      </c>
      <c r="DW81">
        <v>700</v>
      </c>
      <c r="DX81">
        <v>0</v>
      </c>
      <c r="DY81">
        <v>700</v>
      </c>
      <c r="DZ81">
        <v>13900</v>
      </c>
      <c r="EA81">
        <v>1.4</v>
      </c>
      <c r="EB81">
        <v>13901.4</v>
      </c>
      <c r="EC81">
        <v>496.40417679044702</v>
      </c>
      <c r="ED81">
        <v>451.78172137457102</v>
      </c>
      <c r="EE81">
        <v>948.18589816501799</v>
      </c>
      <c r="EF81">
        <v>496.404176790446</v>
      </c>
      <c r="EG81">
        <v>451.78172137457102</v>
      </c>
      <c r="EH81">
        <v>0</v>
      </c>
      <c r="EI81">
        <v>0</v>
      </c>
      <c r="EJ81">
        <v>0</v>
      </c>
      <c r="EK81">
        <v>96.234252108913196</v>
      </c>
      <c r="EL81">
        <v>96.363509388592902</v>
      </c>
      <c r="EM81">
        <v>96.234252108913196</v>
      </c>
      <c r="EN81">
        <v>96.363509388592803</v>
      </c>
      <c r="EO81">
        <v>192.59776149750601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0.41420766580460699</v>
      </c>
      <c r="EV81">
        <v>0.110904492245937</v>
      </c>
      <c r="EW81">
        <v>8.9998246970646097E-5</v>
      </c>
      <c r="EX81">
        <v>0</v>
      </c>
      <c r="EY81">
        <v>0</v>
      </c>
      <c r="EZ81">
        <v>4.4707349031898103</v>
      </c>
      <c r="FA81">
        <v>8.9154267395592695E-5</v>
      </c>
      <c r="FB81">
        <v>8.9788255608624898E-5</v>
      </c>
      <c r="FC81">
        <v>0</v>
      </c>
      <c r="FD81">
        <v>10.05118</v>
      </c>
      <c r="FE81">
        <v>8.9988648480304997E-5</v>
      </c>
      <c r="FF81">
        <v>8.9949967211733206E-5</v>
      </c>
      <c r="FG81" s="1">
        <v>8.9885830445002299E-5</v>
      </c>
      <c r="FH81" s="1">
        <v>8.9985621390935994E-5</v>
      </c>
      <c r="FI81">
        <v>0.97969991926324396</v>
      </c>
      <c r="FJ81">
        <v>0</v>
      </c>
      <c r="FK81">
        <v>0</v>
      </c>
      <c r="FL81">
        <v>8.9966651743766905E-5</v>
      </c>
      <c r="FM81">
        <v>0</v>
      </c>
      <c r="FN81">
        <v>1.80770608870783E-6</v>
      </c>
      <c r="FO81">
        <v>1.80770608870783E-6</v>
      </c>
      <c r="FP81" s="1">
        <v>7.0295433918232595E-8</v>
      </c>
      <c r="FQ81">
        <v>1.80770608870783E-6</v>
      </c>
      <c r="FR81">
        <v>3.8682968828140902E-8</v>
      </c>
      <c r="FS81">
        <v>3.8682968828140902E-8</v>
      </c>
      <c r="FT81">
        <v>3.6118592561251697E-8</v>
      </c>
      <c r="FU81">
        <v>0.15000080508293501</v>
      </c>
      <c r="FV81">
        <v>0.23105097030716701</v>
      </c>
      <c r="FW81">
        <v>-9.1156755509394699E-6</v>
      </c>
      <c r="FX81">
        <v>5.35379253412441E-7</v>
      </c>
      <c r="FY81">
        <v>9.6510548043519098E-6</v>
      </c>
      <c r="FZ81">
        <v>-4.3164454245389799E-7</v>
      </c>
      <c r="GA81">
        <v>9.8141439343497498E-7</v>
      </c>
      <c r="GB81">
        <v>1.4130589358888701E-6</v>
      </c>
      <c r="GC81">
        <v>2.37</v>
      </c>
      <c r="GD81">
        <v>6.9388939039072199E-18</v>
      </c>
      <c r="GE81">
        <v>0</v>
      </c>
      <c r="GF81">
        <v>0.41420766580460699</v>
      </c>
      <c r="GG81">
        <v>0.110904492245937</v>
      </c>
      <c r="GH81">
        <v>9.7999999999931394E-5</v>
      </c>
      <c r="GI81" s="1">
        <v>9.7999995607112007E-5</v>
      </c>
      <c r="GJ81">
        <v>5.6551189258575096</v>
      </c>
      <c r="GK81">
        <v>0.16479802976890401</v>
      </c>
      <c r="GL81">
        <v>9.7999999999931394E-5</v>
      </c>
      <c r="GM81" s="1">
        <v>9.7999995607112007E-5</v>
      </c>
      <c r="GN81">
        <v>0</v>
      </c>
      <c r="GO81">
        <v>3.8911923401161901</v>
      </c>
      <c r="GP81">
        <v>9.7980783297202295E-5</v>
      </c>
      <c r="GQ81">
        <v>9.7978932415853094E-5</v>
      </c>
      <c r="GR81">
        <v>0</v>
      </c>
      <c r="GS81">
        <v>3.6944529960050501</v>
      </c>
      <c r="GT81">
        <v>9.79961663996054E-5</v>
      </c>
      <c r="GU81">
        <v>9.7992694879986701E-5</v>
      </c>
      <c r="GV81">
        <v>9.7999991007124894E-5</v>
      </c>
      <c r="GW81">
        <v>9.7986152336790297E-5</v>
      </c>
      <c r="GX81" s="1">
        <v>0.50709630070388001</v>
      </c>
      <c r="GY81" s="1">
        <v>0</v>
      </c>
      <c r="GZ81" s="1">
        <v>0</v>
      </c>
      <c r="HA81">
        <v>9.7971744617897304E-5</v>
      </c>
      <c r="HB81">
        <v>0</v>
      </c>
      <c r="HC81">
        <v>0.60167931794190099</v>
      </c>
      <c r="HD81">
        <v>3.5636541675714201E-3</v>
      </c>
      <c r="HE81">
        <v>4.7957676783916199E-4</v>
      </c>
      <c r="HF81">
        <v>3.5636541675714201E-3</v>
      </c>
      <c r="HG81">
        <v>0.60167931794190099</v>
      </c>
      <c r="HH81">
        <v>0.60167931794190099</v>
      </c>
      <c r="HI81">
        <v>9.53778582003739E-4</v>
      </c>
      <c r="HJ81">
        <v>0.472200868945301</v>
      </c>
      <c r="HK81">
        <v>0.231050972775623</v>
      </c>
      <c r="HL81">
        <v>-2.22097621260199E-4</v>
      </c>
      <c r="HM81" s="1">
        <v>9.4055510644040094E-5</v>
      </c>
      <c r="HN81">
        <v>3.1615313190423998E-4</v>
      </c>
      <c r="HO81">
        <v>2.59921765770276E-4</v>
      </c>
      <c r="HP81" s="1">
        <v>5.8830803803416399E-4</v>
      </c>
      <c r="HQ81">
        <v>3.2838627226388799E-4</v>
      </c>
      <c r="HR81">
        <v>1.77</v>
      </c>
      <c r="HS81">
        <v>0</v>
      </c>
      <c r="HT81">
        <v>0</v>
      </c>
      <c r="HU81">
        <v>0</v>
      </c>
      <c r="HV81">
        <v>4.4707349031898103</v>
      </c>
      <c r="HW81">
        <v>9.7980783297202295E-5</v>
      </c>
      <c r="HX81">
        <v>9.7978932415853094E-5</v>
      </c>
      <c r="HY81">
        <v>0</v>
      </c>
      <c r="HZ81">
        <v>10.05118</v>
      </c>
      <c r="IA81">
        <v>9.79961663996054E-5</v>
      </c>
      <c r="IB81">
        <v>9.7992694879986701E-5</v>
      </c>
      <c r="IC81" s="1">
        <v>9.7999991007124894E-5</v>
      </c>
      <c r="ID81" s="1">
        <v>9.7986152336790297E-5</v>
      </c>
      <c r="IE81">
        <v>0.97969991926324396</v>
      </c>
      <c r="IF81" s="1">
        <v>0</v>
      </c>
      <c r="IG81" s="1">
        <v>0</v>
      </c>
      <c r="IH81">
        <v>9.7971744617897304E-5</v>
      </c>
      <c r="II81">
        <v>0</v>
      </c>
      <c r="IJ81">
        <v>0.60167931794190099</v>
      </c>
      <c r="IK81">
        <v>3.5636541675714201E-3</v>
      </c>
      <c r="IL81">
        <v>4.7957676783916199E-4</v>
      </c>
      <c r="IM81">
        <v>3.5636541675714201E-3</v>
      </c>
      <c r="IN81">
        <v>0.60167931794190099</v>
      </c>
      <c r="IO81">
        <v>0.60167931794190099</v>
      </c>
      <c r="IP81">
        <v>9.53778582003739E-4</v>
      </c>
      <c r="IQ81">
        <v>0.472200868945301</v>
      </c>
      <c r="IR81">
        <v>0.231050972775623</v>
      </c>
      <c r="IS81">
        <v>41573</v>
      </c>
      <c r="IT81">
        <v>31777</v>
      </c>
      <c r="IU81">
        <v>2000</v>
      </c>
      <c r="IV81">
        <v>1800</v>
      </c>
      <c r="IW81">
        <v>200</v>
      </c>
      <c r="IX81">
        <v>1606</v>
      </c>
      <c r="IY81">
        <v>194</v>
      </c>
      <c r="IZ81">
        <v>0</v>
      </c>
      <c r="JA81">
        <v>4663</v>
      </c>
      <c r="JB81">
        <v>34715</v>
      </c>
      <c r="JC81">
        <v>16578</v>
      </c>
      <c r="JD81">
        <v>1995</v>
      </c>
      <c r="JE81">
        <v>1995</v>
      </c>
      <c r="JF81">
        <v>6858</v>
      </c>
      <c r="JG81">
        <v>6854</v>
      </c>
      <c r="JH81">
        <v>4</v>
      </c>
      <c r="JI81">
        <v>4</v>
      </c>
      <c r="JJ81">
        <v>0</v>
      </c>
      <c r="JK81">
        <v>1.52497349144198E-3</v>
      </c>
      <c r="JL81" s="1">
        <v>1.5952828038708301E-3</v>
      </c>
      <c r="JM81">
        <v>1.52497349144198E-3</v>
      </c>
      <c r="JN81">
        <v>1.41039607514414E-3</v>
      </c>
      <c r="JO81" s="1">
        <v>1.5952828038708301E-3</v>
      </c>
      <c r="JP81" s="1">
        <v>2.00714380968136E-4</v>
      </c>
      <c r="JQ81">
        <v>0</v>
      </c>
      <c r="JR81">
        <v>0</v>
      </c>
      <c r="JS81">
        <v>0</v>
      </c>
      <c r="JT81">
        <v>0</v>
      </c>
      <c r="JU81">
        <v>0</v>
      </c>
      <c r="JV81">
        <v>0</v>
      </c>
      <c r="JW81">
        <v>0.48862113668386498</v>
      </c>
      <c r="JX81">
        <v>0.48858442632360199</v>
      </c>
      <c r="JY81">
        <v>0.14745294265317699</v>
      </c>
      <c r="JZ81">
        <v>0.145015920651306</v>
      </c>
      <c r="KA81">
        <v>-2.31213296811139E-4</v>
      </c>
      <c r="KB81">
        <v>9.4590889897452603E-5</v>
      </c>
      <c r="KC81">
        <v>3.2580418670859201E-4</v>
      </c>
      <c r="KD81">
        <v>2.5949012122782202E-4</v>
      </c>
      <c r="KE81">
        <v>5.8928945242759897E-4</v>
      </c>
      <c r="KF81">
        <v>3.2979933119977602E-4</v>
      </c>
      <c r="KG81">
        <v>2.37</v>
      </c>
      <c r="KH81">
        <v>64652664.142846502</v>
      </c>
      <c r="KI81">
        <v>129340723.46683501</v>
      </c>
      <c r="KJ81">
        <v>6.9388939039072199E-18</v>
      </c>
      <c r="KK81">
        <v>0</v>
      </c>
      <c r="KL81">
        <v>0</v>
      </c>
      <c r="KM81" t="s">
        <v>952</v>
      </c>
      <c r="KO81" t="s">
        <v>953</v>
      </c>
      <c r="KP81" t="s">
        <v>525</v>
      </c>
      <c r="KQ81" t="s">
        <v>320</v>
      </c>
      <c r="KR81">
        <v>18</v>
      </c>
      <c r="KS81">
        <v>0</v>
      </c>
      <c r="KT81">
        <v>0</v>
      </c>
      <c r="KU81">
        <v>0</v>
      </c>
      <c r="KV81">
        <v>1</v>
      </c>
      <c r="KX81">
        <v>1</v>
      </c>
      <c r="KY81">
        <v>1</v>
      </c>
      <c r="LF81" t="s">
        <v>321</v>
      </c>
      <c r="LK81">
        <v>1</v>
      </c>
      <c r="LL81" t="s">
        <v>318</v>
      </c>
      <c r="LM81" t="s">
        <v>318</v>
      </c>
      <c r="LN81">
        <v>0</v>
      </c>
      <c r="LO81">
        <v>1</v>
      </c>
    </row>
    <row r="82" spans="1:327" x14ac:dyDescent="0.2">
      <c r="A82" t="s">
        <v>366</v>
      </c>
      <c r="B82">
        <v>12</v>
      </c>
      <c r="C82">
        <v>2</v>
      </c>
      <c r="D82" t="s">
        <v>525</v>
      </c>
      <c r="E82" t="s">
        <v>462</v>
      </c>
      <c r="F82" t="s">
        <v>529</v>
      </c>
      <c r="G82">
        <v>18</v>
      </c>
      <c r="H82">
        <v>10</v>
      </c>
      <c r="I82" s="6">
        <v>58579597.845030203</v>
      </c>
      <c r="J82">
        <v>0</v>
      </c>
      <c r="K82">
        <v>0</v>
      </c>
      <c r="L82" t="s">
        <v>320</v>
      </c>
      <c r="M82" t="s">
        <v>318</v>
      </c>
      <c r="N82" t="s">
        <v>462</v>
      </c>
      <c r="O82" t="s">
        <v>529</v>
      </c>
      <c r="P82" s="6">
        <f t="shared" si="2"/>
        <v>46865121.154969797</v>
      </c>
      <c r="Q82" s="6">
        <f t="shared" si="3"/>
        <v>105444719</v>
      </c>
      <c r="R82" s="6">
        <v>58579597.845030203</v>
      </c>
      <c r="S82" t="s">
        <v>632</v>
      </c>
      <c r="T82" s="51">
        <v>44426.981379629629</v>
      </c>
      <c r="U82" s="6">
        <v>105444719.483556</v>
      </c>
      <c r="V82">
        <v>1</v>
      </c>
      <c r="W82">
        <v>1</v>
      </c>
      <c r="X82" t="s">
        <v>530</v>
      </c>
      <c r="Y82" t="s">
        <v>530</v>
      </c>
      <c r="Z82">
        <v>1428</v>
      </c>
      <c r="AA82">
        <v>18618</v>
      </c>
      <c r="AB82">
        <v>29340</v>
      </c>
      <c r="AC82">
        <v>2000</v>
      </c>
      <c r="AD82">
        <v>9.3089999999999993</v>
      </c>
      <c r="AE82">
        <v>0</v>
      </c>
      <c r="AF82">
        <v>667.56262803077698</v>
      </c>
      <c r="AG82">
        <v>0</v>
      </c>
      <c r="AH82" t="s">
        <v>954</v>
      </c>
      <c r="AI82" t="s">
        <v>636</v>
      </c>
      <c r="AJ82" t="s">
        <v>636</v>
      </c>
      <c r="AM82">
        <v>0</v>
      </c>
      <c r="AN82">
        <v>0</v>
      </c>
      <c r="AO82">
        <v>0</v>
      </c>
      <c r="AP82">
        <v>0</v>
      </c>
      <c r="AQ82">
        <v>1</v>
      </c>
      <c r="AR82">
        <v>1</v>
      </c>
      <c r="AV82">
        <v>2</v>
      </c>
      <c r="AW82">
        <v>10</v>
      </c>
      <c r="BE82" s="35">
        <v>17197</v>
      </c>
      <c r="BF82" t="b">
        <v>1</v>
      </c>
      <c r="BG82">
        <v>0</v>
      </c>
      <c r="BI82" s="6">
        <v>105444719.483556</v>
      </c>
      <c r="BK82" s="6">
        <v>105444719.483556</v>
      </c>
      <c r="BL82">
        <v>0</v>
      </c>
      <c r="BM82" s="6">
        <v>730.07390264723995</v>
      </c>
      <c r="BN82" s="6">
        <v>106593464.512595</v>
      </c>
      <c r="BO82" s="6">
        <v>1146586.9974863699</v>
      </c>
      <c r="BP82">
        <v>1235.4434567661499</v>
      </c>
      <c r="BQ82">
        <v>192.51419342927201</v>
      </c>
      <c r="BR82">
        <v>0</v>
      </c>
      <c r="BS82">
        <v>46</v>
      </c>
      <c r="BT82">
        <v>193</v>
      </c>
      <c r="BU82">
        <v>174</v>
      </c>
      <c r="BV82">
        <v>3868</v>
      </c>
      <c r="BW82" s="41">
        <v>0</v>
      </c>
      <c r="BX82">
        <v>0</v>
      </c>
      <c r="BY82" s="41">
        <v>0</v>
      </c>
      <c r="BZ82">
        <v>0</v>
      </c>
      <c r="CA82" s="41">
        <v>0</v>
      </c>
      <c r="CB82">
        <v>0</v>
      </c>
      <c r="CC82" s="41">
        <v>0</v>
      </c>
      <c r="CD82">
        <v>0</v>
      </c>
      <c r="CE82">
        <v>7173</v>
      </c>
      <c r="CF82">
        <v>298000</v>
      </c>
      <c r="CG82">
        <v>9804</v>
      </c>
      <c r="CH82">
        <v>7479817</v>
      </c>
      <c r="CI82" s="41">
        <v>0</v>
      </c>
      <c r="CJ82">
        <v>0</v>
      </c>
      <c r="CK82" s="41">
        <v>0</v>
      </c>
      <c r="CL82">
        <v>0</v>
      </c>
      <c r="CM82" s="41">
        <v>0</v>
      </c>
      <c r="CN82">
        <v>0</v>
      </c>
      <c r="CO82" s="41">
        <v>0</v>
      </c>
      <c r="CP82">
        <v>0</v>
      </c>
      <c r="CQ82">
        <v>220</v>
      </c>
      <c r="CR82" s="52">
        <v>0</v>
      </c>
      <c r="CS82" s="52">
        <v>0</v>
      </c>
      <c r="CT82">
        <v>16977</v>
      </c>
      <c r="CU82" s="52">
        <v>0</v>
      </c>
      <c r="CV82" s="52">
        <v>0</v>
      </c>
      <c r="CW82">
        <v>220</v>
      </c>
      <c r="CX82">
        <v>16977</v>
      </c>
      <c r="CY82" t="s">
        <v>955</v>
      </c>
      <c r="DA82" s="6">
        <v>52710653.385651007</v>
      </c>
      <c r="DB82" s="6">
        <v>52734066.09790507</v>
      </c>
      <c r="DC82">
        <v>0</v>
      </c>
      <c r="DD82">
        <v>0</v>
      </c>
      <c r="DE82" s="6">
        <v>1.5116320032405199</v>
      </c>
      <c r="DF82" s="6">
        <v>728.56227064400002</v>
      </c>
      <c r="DG82" s="48">
        <v>0.39102043131049602</v>
      </c>
      <c r="DH82" s="48">
        <v>457.57246010263299</v>
      </c>
      <c r="DI82" s="48">
        <v>457.96348053394399</v>
      </c>
      <c r="DJ82" s="48">
        <v>1.12061157193002</v>
      </c>
      <c r="DK82" s="48">
        <v>270.98981054136601</v>
      </c>
      <c r="DL82" s="48">
        <v>272.11042211329601</v>
      </c>
      <c r="DM82" s="6">
        <v>53296428.865946397</v>
      </c>
      <c r="DN82" s="6">
        <v>53297035.646648899</v>
      </c>
      <c r="DO82" s="6">
        <v>585098.98531852104</v>
      </c>
      <c r="DP82" s="6">
        <v>561488.01216785796</v>
      </c>
      <c r="DQ82" s="48">
        <v>441563.36901852099</v>
      </c>
      <c r="DR82" s="48">
        <v>439258.73460085801</v>
      </c>
      <c r="DS82" s="48">
        <v>880822.10361937899</v>
      </c>
      <c r="DT82" s="48">
        <v>121535.61629999999</v>
      </c>
      <c r="DU82" s="48">
        <v>121380.42756700001</v>
      </c>
      <c r="DV82" s="48">
        <v>242916.043867</v>
      </c>
      <c r="DW82">
        <v>4600</v>
      </c>
      <c r="DX82">
        <v>358.65</v>
      </c>
      <c r="DY82">
        <v>4958.6499999999996</v>
      </c>
      <c r="DZ82">
        <v>17400</v>
      </c>
      <c r="EA82">
        <v>490.2</v>
      </c>
      <c r="EB82">
        <v>17890.2</v>
      </c>
      <c r="EC82">
        <v>578.74943293268598</v>
      </c>
      <c r="ED82">
        <v>656.69402383346403</v>
      </c>
      <c r="EE82">
        <v>1235.4434567661499</v>
      </c>
      <c r="EF82">
        <v>578.74943293268598</v>
      </c>
      <c r="EG82">
        <v>656.69402383346403</v>
      </c>
      <c r="EH82">
        <v>0</v>
      </c>
      <c r="EI82">
        <v>0</v>
      </c>
      <c r="EJ82">
        <v>0</v>
      </c>
      <c r="EK82">
        <v>96.233911931220405</v>
      </c>
      <c r="EL82">
        <v>96.280281498052204</v>
      </c>
      <c r="EM82">
        <v>96.233911931220405</v>
      </c>
      <c r="EN82">
        <v>96.280281498052204</v>
      </c>
      <c r="EO82">
        <v>192.51419342927201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0.44114508138650499</v>
      </c>
      <c r="EV82">
        <v>0.115647308989634</v>
      </c>
      <c r="EW82">
        <v>8.9999465358925294E-5</v>
      </c>
      <c r="EX82">
        <v>0</v>
      </c>
      <c r="EY82">
        <v>0</v>
      </c>
      <c r="EZ82">
        <v>2.92240840313859</v>
      </c>
      <c r="FA82">
        <v>8.9844561587698601E-5</v>
      </c>
      <c r="FB82">
        <v>8.9904459391841799E-5</v>
      </c>
      <c r="FC82">
        <v>0</v>
      </c>
      <c r="FD82">
        <v>9.4729399999999995</v>
      </c>
      <c r="FE82">
        <v>8.9989766287292594E-5</v>
      </c>
      <c r="FF82">
        <v>8.96046700056274E-5</v>
      </c>
      <c r="FG82">
        <v>8.9919329321119695E-5</v>
      </c>
      <c r="FH82">
        <v>8.9988206837678095E-5</v>
      </c>
      <c r="FI82">
        <v>0.67137979710269902</v>
      </c>
      <c r="FJ82">
        <v>0</v>
      </c>
      <c r="FK82">
        <v>0</v>
      </c>
      <c r="FL82">
        <v>8.9963394301895096E-5</v>
      </c>
      <c r="FM82">
        <v>0</v>
      </c>
      <c r="FN82" s="1">
        <v>3.14914526095E-7</v>
      </c>
      <c r="FO82" s="1">
        <v>3.14914526095E-7</v>
      </c>
      <c r="FP82" s="1">
        <v>5.6235255473102701E-8</v>
      </c>
      <c r="FQ82" s="1">
        <v>3.14914526095E-7</v>
      </c>
      <c r="FR82" s="1">
        <v>3.5383552088319401E-8</v>
      </c>
      <c r="FS82" s="1">
        <v>3.5383552088319401E-8</v>
      </c>
      <c r="FT82" s="1">
        <v>3.4154827743826302E-8</v>
      </c>
      <c r="FU82">
        <v>0.157500801967176</v>
      </c>
      <c r="FV82">
        <v>0.231050952539748</v>
      </c>
      <c r="FW82">
        <v>-1.0931828824010799E-5</v>
      </c>
      <c r="FX82">
        <v>1.2604455635649901E-6</v>
      </c>
      <c r="FY82">
        <v>1.2192274387575801E-5</v>
      </c>
      <c r="FZ82" s="1">
        <v>-7.1188194991662398E-7</v>
      </c>
      <c r="GA82">
        <v>1.99112043746963E-6</v>
      </c>
      <c r="GB82">
        <v>2.7030023873862598E-6</v>
      </c>
      <c r="GC82">
        <v>2.1</v>
      </c>
      <c r="GD82">
        <v>6.9388939039072199E-18</v>
      </c>
      <c r="GE82">
        <v>0</v>
      </c>
      <c r="GF82">
        <v>0.44114508138650499</v>
      </c>
      <c r="GG82">
        <v>0.115647308989634</v>
      </c>
      <c r="GH82">
        <v>9.7999999999931394E-5</v>
      </c>
      <c r="GI82" s="1">
        <v>9.7999847611607294E-5</v>
      </c>
      <c r="GJ82">
        <v>4.7545852171224601</v>
      </c>
      <c r="GK82">
        <v>0.15884601484326799</v>
      </c>
      <c r="GL82">
        <v>9.7999999999931394E-5</v>
      </c>
      <c r="GM82" s="1">
        <v>9.7999847611607294E-5</v>
      </c>
      <c r="GN82">
        <v>0</v>
      </c>
      <c r="GO82">
        <v>3.5956319179559602</v>
      </c>
      <c r="GP82" s="1">
        <v>9.7963149011628907E-5</v>
      </c>
      <c r="GQ82" s="1">
        <v>9.8000000000000796E-5</v>
      </c>
      <c r="GR82">
        <v>0</v>
      </c>
      <c r="GS82">
        <v>4.7493994649173104</v>
      </c>
      <c r="GT82">
        <v>9.8000000000042498E-5</v>
      </c>
      <c r="GU82">
        <v>9.8000000000042498E-5</v>
      </c>
      <c r="GV82" s="1">
        <v>9.7946637677814795E-5</v>
      </c>
      <c r="GW82">
        <v>9.7981975902473805E-5</v>
      </c>
      <c r="GX82">
        <v>0.65671106547997904</v>
      </c>
      <c r="GY82">
        <v>0</v>
      </c>
      <c r="GZ82">
        <v>0</v>
      </c>
      <c r="HA82">
        <v>9.7980558565913202E-5</v>
      </c>
      <c r="HB82">
        <v>0</v>
      </c>
      <c r="HC82">
        <v>1.0167048652673399E-2</v>
      </c>
      <c r="HD82">
        <v>1.0167048652673399E-2</v>
      </c>
      <c r="HE82">
        <v>5.27567726713584E-4</v>
      </c>
      <c r="HF82">
        <v>1.0167048652673399E-2</v>
      </c>
      <c r="HG82">
        <v>3.3007926773407298E-3</v>
      </c>
      <c r="HH82">
        <v>3.0033822229444899E-3</v>
      </c>
      <c r="HI82">
        <v>3.3007926773407298E-3</v>
      </c>
      <c r="HJ82">
        <v>0.56479363306514296</v>
      </c>
      <c r="HK82">
        <v>0.35250100047897398</v>
      </c>
      <c r="HL82">
        <v>-1.6363330446376701E-3</v>
      </c>
      <c r="HM82">
        <v>8.0842297672897997E-4</v>
      </c>
      <c r="HN82">
        <v>2.44475602136665E-3</v>
      </c>
      <c r="HO82">
        <v>-3.65988346399811E-4</v>
      </c>
      <c r="HP82">
        <v>2.5635392007654799E-3</v>
      </c>
      <c r="HQ82">
        <v>2.92952754716529E-3</v>
      </c>
      <c r="HR82">
        <v>1.29</v>
      </c>
      <c r="HS82">
        <v>0</v>
      </c>
      <c r="HT82">
        <v>0</v>
      </c>
      <c r="HU82">
        <v>0</v>
      </c>
      <c r="HV82">
        <v>2.92240840313859</v>
      </c>
      <c r="HW82" s="1">
        <v>9.7963149011628907E-5</v>
      </c>
      <c r="HX82" s="1">
        <v>9.8000000000000796E-5</v>
      </c>
      <c r="HY82">
        <v>0</v>
      </c>
      <c r="HZ82">
        <v>9.4729399999999995</v>
      </c>
      <c r="IA82">
        <v>9.8000000000042498E-5</v>
      </c>
      <c r="IB82">
        <v>9.8000000000042498E-5</v>
      </c>
      <c r="IC82" s="1">
        <v>9.7946637677814795E-5</v>
      </c>
      <c r="ID82">
        <v>9.7981975902473805E-5</v>
      </c>
      <c r="IE82">
        <v>0.67137979710269902</v>
      </c>
      <c r="IF82">
        <v>0</v>
      </c>
      <c r="IG82">
        <v>0</v>
      </c>
      <c r="IH82">
        <v>9.7980558565913202E-5</v>
      </c>
      <c r="II82">
        <v>0</v>
      </c>
      <c r="IJ82">
        <v>1.0167048652673399E-2</v>
      </c>
      <c r="IK82">
        <v>1.0167048652673399E-2</v>
      </c>
      <c r="IL82">
        <v>5.27567726713584E-4</v>
      </c>
      <c r="IM82">
        <v>1.0167048652673399E-2</v>
      </c>
      <c r="IN82">
        <v>3.3007926773407298E-3</v>
      </c>
      <c r="IO82">
        <v>3.0033822229444899E-3</v>
      </c>
      <c r="IP82">
        <v>3.3007926773407298E-3</v>
      </c>
      <c r="IQ82">
        <v>0.56479363306514296</v>
      </c>
      <c r="IR82">
        <v>0.35250100047897398</v>
      </c>
      <c r="IS82">
        <v>41573</v>
      </c>
      <c r="IT82">
        <v>31777</v>
      </c>
      <c r="IU82">
        <v>2000</v>
      </c>
      <c r="IV82">
        <v>1800</v>
      </c>
      <c r="IW82">
        <v>200</v>
      </c>
      <c r="IX82">
        <v>1586</v>
      </c>
      <c r="IY82">
        <v>214</v>
      </c>
      <c r="IZ82">
        <v>0</v>
      </c>
      <c r="JA82">
        <v>4663</v>
      </c>
      <c r="JB82">
        <v>34715</v>
      </c>
      <c r="JC82">
        <v>16578</v>
      </c>
      <c r="JD82">
        <v>1995</v>
      </c>
      <c r="JE82">
        <v>1995</v>
      </c>
      <c r="JF82">
        <v>6858</v>
      </c>
      <c r="JG82">
        <v>6854</v>
      </c>
      <c r="JH82">
        <v>4</v>
      </c>
      <c r="JI82">
        <v>4</v>
      </c>
      <c r="JJ82">
        <v>0</v>
      </c>
      <c r="JK82">
        <v>1.82719562870659E-3</v>
      </c>
      <c r="JL82">
        <v>1.54483504893757E-3</v>
      </c>
      <c r="JM82">
        <v>1.82719562870659E-3</v>
      </c>
      <c r="JN82">
        <v>1.42047933602107E-3</v>
      </c>
      <c r="JO82">
        <v>1.54483504893757E-3</v>
      </c>
      <c r="JP82">
        <v>2.6053543636184097E-4</v>
      </c>
      <c r="JQ82">
        <v>0</v>
      </c>
      <c r="JR82">
        <v>0</v>
      </c>
      <c r="JS82">
        <v>0</v>
      </c>
      <c r="JT82">
        <v>0</v>
      </c>
      <c r="JU82">
        <v>0</v>
      </c>
      <c r="JV82">
        <v>0</v>
      </c>
      <c r="JW82">
        <v>0.48915403235292299</v>
      </c>
      <c r="JX82">
        <v>0.48867457108188</v>
      </c>
      <c r="JY82">
        <v>0.149917445014004</v>
      </c>
      <c r="JZ82">
        <v>0.14796291346712401</v>
      </c>
      <c r="KA82">
        <v>-1.64726487346168E-3</v>
      </c>
      <c r="KB82">
        <v>8.0968342229254496E-4</v>
      </c>
      <c r="KC82">
        <v>2.4569482957542202E-3</v>
      </c>
      <c r="KD82">
        <v>-3.6670022834972798E-4</v>
      </c>
      <c r="KE82">
        <v>2.56553032120295E-3</v>
      </c>
      <c r="KF82">
        <v>2.9322305495526799E-3</v>
      </c>
      <c r="KG82">
        <v>2.1</v>
      </c>
      <c r="KH82">
        <v>52631420.345376201</v>
      </c>
      <c r="KI82">
        <v>105342073.73102701</v>
      </c>
      <c r="KJ82">
        <v>6.9388939039072199E-18</v>
      </c>
      <c r="KK82">
        <v>0</v>
      </c>
      <c r="KL82">
        <v>0</v>
      </c>
      <c r="KM82" t="s">
        <v>956</v>
      </c>
      <c r="KO82" t="s">
        <v>957</v>
      </c>
      <c r="KP82" t="s">
        <v>525</v>
      </c>
      <c r="KQ82" t="s">
        <v>320</v>
      </c>
      <c r="KR82">
        <v>18</v>
      </c>
      <c r="KS82">
        <v>0</v>
      </c>
      <c r="KT82">
        <v>0</v>
      </c>
      <c r="KU82">
        <v>0</v>
      </c>
      <c r="KV82">
        <v>1</v>
      </c>
      <c r="KX82">
        <v>1</v>
      </c>
      <c r="KY82">
        <v>1</v>
      </c>
      <c r="LF82" t="s">
        <v>321</v>
      </c>
      <c r="LK82">
        <v>1</v>
      </c>
      <c r="LL82" t="s">
        <v>318</v>
      </c>
      <c r="LM82" t="s">
        <v>318</v>
      </c>
      <c r="LN82">
        <v>0</v>
      </c>
      <c r="LO82">
        <v>1</v>
      </c>
    </row>
    <row r="83" spans="1:327" x14ac:dyDescent="0.2">
      <c r="A83" t="s">
        <v>366</v>
      </c>
      <c r="B83">
        <v>15</v>
      </c>
      <c r="C83">
        <v>4</v>
      </c>
      <c r="D83" t="s">
        <v>334</v>
      </c>
      <c r="E83" t="s">
        <v>327</v>
      </c>
      <c r="F83" t="s">
        <v>316</v>
      </c>
      <c r="G83">
        <v>18</v>
      </c>
      <c r="H83">
        <v>12</v>
      </c>
      <c r="I83" s="6">
        <v>120042010.949974</v>
      </c>
      <c r="J83">
        <v>0</v>
      </c>
      <c r="K83">
        <v>0</v>
      </c>
      <c r="L83" t="s">
        <v>320</v>
      </c>
      <c r="M83" t="s">
        <v>318</v>
      </c>
      <c r="N83" t="s">
        <v>327</v>
      </c>
      <c r="O83" t="s">
        <v>316</v>
      </c>
      <c r="P83" s="6">
        <f t="shared" si="2"/>
        <v>3900073.0500259995</v>
      </c>
      <c r="Q83" s="6">
        <f t="shared" si="3"/>
        <v>123942084</v>
      </c>
      <c r="R83" s="6">
        <v>120042010.949974</v>
      </c>
      <c r="S83" t="s">
        <v>632</v>
      </c>
      <c r="T83" s="51">
        <v>44442.05141915509</v>
      </c>
      <c r="U83" s="6">
        <v>123942084.06779499</v>
      </c>
      <c r="V83">
        <v>1</v>
      </c>
      <c r="W83">
        <v>1</v>
      </c>
      <c r="X83" t="s">
        <v>329</v>
      </c>
      <c r="Y83" t="s">
        <v>329</v>
      </c>
      <c r="Z83">
        <v>3606</v>
      </c>
      <c r="AA83">
        <v>29358</v>
      </c>
      <c r="AB83">
        <v>29340</v>
      </c>
      <c r="AC83">
        <v>2000</v>
      </c>
      <c r="AD83">
        <v>14.679</v>
      </c>
      <c r="AE83">
        <v>0</v>
      </c>
      <c r="AF83">
        <v>610.59968662261895</v>
      </c>
      <c r="AG83">
        <v>0</v>
      </c>
      <c r="AH83" t="s">
        <v>958</v>
      </c>
      <c r="AI83" t="s">
        <v>635</v>
      </c>
      <c r="AJ83" t="s">
        <v>635</v>
      </c>
      <c r="AM83">
        <v>0</v>
      </c>
      <c r="AN83">
        <v>0</v>
      </c>
      <c r="AO83">
        <v>1</v>
      </c>
      <c r="AP83">
        <v>1</v>
      </c>
      <c r="AQ83">
        <v>1</v>
      </c>
      <c r="AR83">
        <v>1</v>
      </c>
      <c r="AT83" t="s">
        <v>959</v>
      </c>
      <c r="AV83">
        <v>1</v>
      </c>
      <c r="AW83">
        <v>12</v>
      </c>
      <c r="BE83" s="35">
        <v>264</v>
      </c>
      <c r="BF83" t="b">
        <v>1</v>
      </c>
      <c r="BG83">
        <v>0</v>
      </c>
      <c r="BI83" s="6">
        <v>123942084.06779499</v>
      </c>
      <c r="BK83" s="6">
        <v>123942084.06779499</v>
      </c>
      <c r="BL83">
        <v>0</v>
      </c>
      <c r="BM83" s="6">
        <v>136.42075843644801</v>
      </c>
      <c r="BN83" s="6">
        <v>125249901.719762</v>
      </c>
      <c r="BO83" s="6">
        <v>1306757.9096466</v>
      </c>
      <c r="BP83">
        <v>302.70002176427198</v>
      </c>
      <c r="BQ83">
        <v>620.62153948177001</v>
      </c>
      <c r="BR83">
        <v>0</v>
      </c>
      <c r="BS83">
        <v>6</v>
      </c>
      <c r="BT83">
        <v>119</v>
      </c>
      <c r="BU83">
        <v>183</v>
      </c>
      <c r="BV83">
        <v>4199</v>
      </c>
      <c r="BW83" s="41">
        <v>0</v>
      </c>
      <c r="BX83">
        <v>0</v>
      </c>
      <c r="BY83" s="41">
        <v>3</v>
      </c>
      <c r="BZ83">
        <v>34495</v>
      </c>
      <c r="CA83" s="41">
        <v>0</v>
      </c>
      <c r="CB83">
        <v>0</v>
      </c>
      <c r="CC83" s="41">
        <v>6</v>
      </c>
      <c r="CD83">
        <v>6826</v>
      </c>
      <c r="CE83">
        <v>2</v>
      </c>
      <c r="CF83">
        <v>234000</v>
      </c>
      <c r="CG83">
        <v>1</v>
      </c>
      <c r="CH83">
        <v>8043812</v>
      </c>
      <c r="CI83" s="41">
        <v>0</v>
      </c>
      <c r="CJ83">
        <v>6000</v>
      </c>
      <c r="CK83" s="41">
        <v>54</v>
      </c>
      <c r="CL83">
        <v>68982420</v>
      </c>
      <c r="CM83" s="41">
        <v>0</v>
      </c>
      <c r="CN83">
        <v>12000</v>
      </c>
      <c r="CO83" s="41">
        <v>9</v>
      </c>
      <c r="CP83">
        <v>13639780</v>
      </c>
      <c r="CQ83">
        <v>189</v>
      </c>
      <c r="CR83" s="52">
        <v>3</v>
      </c>
      <c r="CS83" s="52">
        <v>6</v>
      </c>
      <c r="CT83">
        <v>3</v>
      </c>
      <c r="CU83" s="52">
        <v>54</v>
      </c>
      <c r="CV83" s="52">
        <v>9</v>
      </c>
      <c r="CW83">
        <v>198</v>
      </c>
      <c r="CX83">
        <v>66</v>
      </c>
      <c r="CY83" t="s">
        <v>960</v>
      </c>
      <c r="DA83" s="6">
        <v>61958873.202661783</v>
      </c>
      <c r="DB83" s="6">
        <v>61983210.865134031</v>
      </c>
      <c r="DC83">
        <v>0</v>
      </c>
      <c r="DD83">
        <v>0</v>
      </c>
      <c r="DE83" s="6">
        <v>2.7588537071669399</v>
      </c>
      <c r="DF83" s="6">
        <v>133.66190472928099</v>
      </c>
      <c r="DG83" s="48">
        <v>0.91415061646836704</v>
      </c>
      <c r="DH83" s="48">
        <v>46.542419745296101</v>
      </c>
      <c r="DI83" s="48">
        <v>47.456570361764399</v>
      </c>
      <c r="DJ83" s="48">
        <v>1.84470309069857</v>
      </c>
      <c r="DK83" s="48">
        <v>87.119484983985004</v>
      </c>
      <c r="DL83" s="48">
        <v>88.964188074683605</v>
      </c>
      <c r="DM83" s="6">
        <v>62624023.0003497</v>
      </c>
      <c r="DN83" s="6">
        <v>62625878.719412401</v>
      </c>
      <c r="DO83" s="6">
        <v>664247.03881516901</v>
      </c>
      <c r="DP83" s="6">
        <v>642510.87083143904</v>
      </c>
      <c r="DQ83" s="48">
        <v>508795.43131516897</v>
      </c>
      <c r="DR83" s="48">
        <v>505963.82294683898</v>
      </c>
      <c r="DS83" s="48">
        <v>1014759.254262</v>
      </c>
      <c r="DT83" s="48">
        <v>136551.60750000001</v>
      </c>
      <c r="DU83" s="48">
        <v>136546.89788459899</v>
      </c>
      <c r="DV83" s="48">
        <v>273098.50538460002</v>
      </c>
      <c r="DW83">
        <v>600</v>
      </c>
      <c r="DX83">
        <v>0.1</v>
      </c>
      <c r="DY83">
        <v>600.1</v>
      </c>
      <c r="DZ83">
        <v>18300</v>
      </c>
      <c r="EA83">
        <v>0.05</v>
      </c>
      <c r="EB83">
        <v>18300.05</v>
      </c>
      <c r="EC83">
        <v>300.00001904298898</v>
      </c>
      <c r="ED83">
        <v>2.70000272128306</v>
      </c>
      <c r="EE83">
        <v>2.1764272614140799E-5</v>
      </c>
      <c r="EF83">
        <v>1.9042989549467E-5</v>
      </c>
      <c r="EG83">
        <v>2.7212830646737898E-6</v>
      </c>
      <c r="EH83">
        <v>300</v>
      </c>
      <c r="EI83">
        <v>2.7</v>
      </c>
      <c r="EJ83">
        <v>302.7</v>
      </c>
      <c r="EK83" s="1">
        <v>600</v>
      </c>
      <c r="EL83">
        <v>20.62153948177</v>
      </c>
      <c r="EM83" s="1">
        <v>0</v>
      </c>
      <c r="EN83">
        <v>20.171539481770001</v>
      </c>
      <c r="EO83">
        <v>20.171539481770001</v>
      </c>
      <c r="EP83">
        <v>600</v>
      </c>
      <c r="EQ83">
        <v>0.45</v>
      </c>
      <c r="ER83">
        <v>600.45000000000005</v>
      </c>
      <c r="ES83">
        <v>0</v>
      </c>
      <c r="ET83">
        <v>0</v>
      </c>
      <c r="EU83">
        <v>0.52189648013744205</v>
      </c>
      <c r="EV83">
        <v>0.13203546677343</v>
      </c>
      <c r="EW83">
        <v>0</v>
      </c>
      <c r="EX83">
        <v>0</v>
      </c>
      <c r="EY83">
        <v>0</v>
      </c>
      <c r="EZ83">
        <v>4.5906781753033501</v>
      </c>
      <c r="FA83">
        <v>0</v>
      </c>
      <c r="FB83">
        <v>0</v>
      </c>
      <c r="FC83">
        <v>0</v>
      </c>
      <c r="FD83">
        <v>9.4278499999999994</v>
      </c>
      <c r="FE83">
        <v>0</v>
      </c>
      <c r="FF83">
        <v>0</v>
      </c>
      <c r="FG83">
        <v>0</v>
      </c>
      <c r="FH83">
        <v>0</v>
      </c>
      <c r="FI83">
        <v>0.65169998657041195</v>
      </c>
      <c r="FJ83">
        <v>0</v>
      </c>
      <c r="FK83">
        <v>0</v>
      </c>
      <c r="FL83">
        <v>0</v>
      </c>
      <c r="FM83">
        <v>0</v>
      </c>
      <c r="FN83" s="1">
        <v>9.7875725746376908E-7</v>
      </c>
      <c r="FO83" s="1">
        <v>9.7875725746376908E-7</v>
      </c>
      <c r="FP83" s="1">
        <v>1.12941454410986E-7</v>
      </c>
      <c r="FQ83" s="1">
        <v>9.7875725746376908E-7</v>
      </c>
      <c r="FR83" s="1">
        <v>2.0889566376691701E-7</v>
      </c>
      <c r="FS83" s="1">
        <v>1.3553811228916801E-7</v>
      </c>
      <c r="FT83" s="1">
        <v>2.0889566376691701E-7</v>
      </c>
      <c r="FU83">
        <v>4.57214635041225E-8</v>
      </c>
      <c r="FV83" s="1">
        <v>0</v>
      </c>
      <c r="FW83" s="1">
        <v>-1.7625011774081399E-5</v>
      </c>
      <c r="FX83" s="1">
        <v>2.2601417161920201E-6</v>
      </c>
      <c r="FY83" s="1">
        <v>1.98851534902735E-5</v>
      </c>
      <c r="FZ83" s="1">
        <v>-1.6869004970849101E-6</v>
      </c>
      <c r="GA83" s="1">
        <v>4.6436482896830398E-6</v>
      </c>
      <c r="GB83" s="1">
        <v>6.3305487867679501E-6</v>
      </c>
      <c r="GC83">
        <v>2.78</v>
      </c>
      <c r="GD83">
        <v>6.9388939039072199E-18</v>
      </c>
      <c r="GE83">
        <v>0</v>
      </c>
      <c r="GF83">
        <v>0.52189648013744205</v>
      </c>
      <c r="GG83">
        <v>0.13203546677343</v>
      </c>
      <c r="GH83">
        <v>6.0465199447356998E-6</v>
      </c>
      <c r="GI83">
        <v>3.2228724411442702E-7</v>
      </c>
      <c r="GJ83">
        <v>5.6616853173352899</v>
      </c>
      <c r="GK83">
        <v>0.19999995543867499</v>
      </c>
      <c r="GL83">
        <v>6.0465199447356998E-6</v>
      </c>
      <c r="GM83">
        <v>3.2228724411442702E-7</v>
      </c>
      <c r="GN83">
        <v>0</v>
      </c>
      <c r="GO83">
        <v>6.1239454153117601</v>
      </c>
      <c r="GP83">
        <v>2.2485206945931699E-8</v>
      </c>
      <c r="GQ83">
        <v>2.8433350475411201E-8</v>
      </c>
      <c r="GR83">
        <v>0</v>
      </c>
      <c r="GS83">
        <v>3.9999999934232502</v>
      </c>
      <c r="GT83">
        <v>2.6077154508972601E-7</v>
      </c>
      <c r="GU83">
        <v>9.7907139130222498E-11</v>
      </c>
      <c r="GV83">
        <v>0</v>
      </c>
      <c r="GW83">
        <v>1.3183135139094299E-11</v>
      </c>
      <c r="GX83">
        <v>0.65289975125980904</v>
      </c>
      <c r="GY83">
        <v>0</v>
      </c>
      <c r="GZ83">
        <v>0</v>
      </c>
      <c r="HA83">
        <v>4.3070600419525801E-9</v>
      </c>
      <c r="HB83">
        <v>0</v>
      </c>
      <c r="HC83" s="1">
        <v>1.1164689570708599</v>
      </c>
      <c r="HD83" s="1">
        <v>0.40502705468736899</v>
      </c>
      <c r="HE83" s="1">
        <v>0.40502705468736899</v>
      </c>
      <c r="HF83" s="1">
        <v>1.30336814413711E-5</v>
      </c>
      <c r="HG83" s="1">
        <v>1.1164689570708599</v>
      </c>
      <c r="HH83" s="1">
        <v>1.1164689570708599</v>
      </c>
      <c r="HI83" s="1">
        <v>1.61073307936021E-6</v>
      </c>
      <c r="HJ83">
        <v>7.0549602093072902E-6</v>
      </c>
      <c r="HK83">
        <v>0.35249999997543702</v>
      </c>
      <c r="HL83" s="1">
        <v>1.04480400884796E-3</v>
      </c>
      <c r="HM83" s="1">
        <v>1.0453280847600201E-3</v>
      </c>
      <c r="HN83" s="1">
        <v>5.2407591206201399E-7</v>
      </c>
      <c r="HO83" s="1">
        <v>5.5812850679132502E-4</v>
      </c>
      <c r="HP83" s="1">
        <v>5.5843051837342996E-4</v>
      </c>
      <c r="HQ83" s="1">
        <v>3.0201158210494199E-7</v>
      </c>
      <c r="HR83">
        <v>5.25</v>
      </c>
      <c r="HS83">
        <v>0</v>
      </c>
      <c r="HT83">
        <v>0</v>
      </c>
      <c r="HU83">
        <v>0</v>
      </c>
      <c r="HV83">
        <v>4.5906781753033501</v>
      </c>
      <c r="HW83">
        <v>2.2485206945931699E-8</v>
      </c>
      <c r="HX83">
        <v>2.8433350475411201E-8</v>
      </c>
      <c r="HY83">
        <v>0</v>
      </c>
      <c r="HZ83">
        <v>9.4278499999999994</v>
      </c>
      <c r="IA83">
        <v>2.6077154508972601E-7</v>
      </c>
      <c r="IB83">
        <v>9.7907139130222498E-11</v>
      </c>
      <c r="IC83">
        <v>0</v>
      </c>
      <c r="ID83">
        <v>1.3183135139094299E-11</v>
      </c>
      <c r="IE83">
        <v>0.65169998657041195</v>
      </c>
      <c r="IF83">
        <v>0</v>
      </c>
      <c r="IG83">
        <v>0</v>
      </c>
      <c r="IH83">
        <v>4.3070600419525801E-9</v>
      </c>
      <c r="II83">
        <v>0</v>
      </c>
      <c r="IJ83" s="1">
        <v>1.1164689570708599</v>
      </c>
      <c r="IK83" s="1">
        <v>0.40502705468736899</v>
      </c>
      <c r="IL83" s="1">
        <v>0.40502705468736899</v>
      </c>
      <c r="IM83" s="1">
        <v>1.30336814413711E-5</v>
      </c>
      <c r="IN83" s="1">
        <v>1.1164689570708599</v>
      </c>
      <c r="IO83" s="1">
        <v>1.1164689570708599</v>
      </c>
      <c r="IP83" s="1">
        <v>1.61073307936021E-6</v>
      </c>
      <c r="IQ83">
        <v>7.0549602093072902E-6</v>
      </c>
      <c r="IR83">
        <v>0.35249999997543702</v>
      </c>
      <c r="IS83">
        <v>41573</v>
      </c>
      <c r="IT83">
        <v>31777</v>
      </c>
      <c r="IU83">
        <v>2000</v>
      </c>
      <c r="IV83">
        <v>1800</v>
      </c>
      <c r="IW83">
        <v>200</v>
      </c>
      <c r="IX83">
        <v>1580</v>
      </c>
      <c r="IY83">
        <v>220</v>
      </c>
      <c r="IZ83">
        <v>0</v>
      </c>
      <c r="JA83">
        <v>4663</v>
      </c>
      <c r="JB83">
        <v>34715</v>
      </c>
      <c r="JC83">
        <v>16578</v>
      </c>
      <c r="JD83">
        <v>1995</v>
      </c>
      <c r="JE83">
        <v>1995</v>
      </c>
      <c r="JF83">
        <v>6858</v>
      </c>
      <c r="JG83">
        <v>6854</v>
      </c>
      <c r="JH83">
        <v>4</v>
      </c>
      <c r="JI83">
        <v>4</v>
      </c>
      <c r="JJ83">
        <v>0</v>
      </c>
      <c r="JK83">
        <v>1.4310534400863099E-3</v>
      </c>
      <c r="JL83">
        <v>1.5455594955885699E-3</v>
      </c>
      <c r="JM83">
        <v>1.3463119883141399E-3</v>
      </c>
      <c r="JN83">
        <v>1.4310534400863099E-3</v>
      </c>
      <c r="JO83">
        <v>1.5455594955885699E-3</v>
      </c>
      <c r="JP83">
        <v>4.1834596154277599E-4</v>
      </c>
      <c r="JQ83">
        <v>0</v>
      </c>
      <c r="JR83">
        <v>0</v>
      </c>
      <c r="JS83">
        <v>0</v>
      </c>
      <c r="JT83">
        <v>0</v>
      </c>
      <c r="JU83">
        <v>0</v>
      </c>
      <c r="JV83">
        <v>0</v>
      </c>
      <c r="JW83">
        <v>0.49048576636064301</v>
      </c>
      <c r="JX83">
        <v>0.49031108487429198</v>
      </c>
      <c r="JY83">
        <v>0.150172344732488</v>
      </c>
      <c r="JZ83">
        <v>0.146444031904749</v>
      </c>
      <c r="KA83" s="1">
        <v>1.02717899707388E-3</v>
      </c>
      <c r="KB83" s="1">
        <v>1.0475882264762101E-3</v>
      </c>
      <c r="KC83" s="1">
        <v>2.04092294023355E-5</v>
      </c>
      <c r="KD83" s="1">
        <v>5.5644160629424102E-4</v>
      </c>
      <c r="KE83" s="1">
        <v>5.6307416666311299E-4</v>
      </c>
      <c r="KF83" s="1">
        <v>6.6325603688728904E-6</v>
      </c>
      <c r="KG83">
        <v>2.78</v>
      </c>
      <c r="KH83">
        <v>61889084.257624499</v>
      </c>
      <c r="KI83">
        <v>123847957.46028601</v>
      </c>
      <c r="KJ83">
        <v>6.9388939039072199E-18</v>
      </c>
      <c r="KK83">
        <v>0</v>
      </c>
      <c r="KL83">
        <v>0</v>
      </c>
      <c r="KM83" t="s">
        <v>961</v>
      </c>
      <c r="KO83" t="s">
        <v>962</v>
      </c>
      <c r="KP83" t="s">
        <v>334</v>
      </c>
      <c r="KQ83" t="s">
        <v>320</v>
      </c>
      <c r="KR83">
        <v>18</v>
      </c>
      <c r="KS83">
        <v>0</v>
      </c>
      <c r="KT83">
        <v>0</v>
      </c>
      <c r="KU83">
        <v>0</v>
      </c>
      <c r="KV83">
        <v>1</v>
      </c>
      <c r="KX83">
        <v>1</v>
      </c>
      <c r="KY83">
        <v>1</v>
      </c>
      <c r="LF83" t="s">
        <v>321</v>
      </c>
      <c r="LK83">
        <v>1</v>
      </c>
      <c r="LL83" t="s">
        <v>318</v>
      </c>
      <c r="LM83" t="s">
        <v>318</v>
      </c>
      <c r="LN83">
        <v>0</v>
      </c>
      <c r="LO83">
        <v>1</v>
      </c>
    </row>
    <row r="84" spans="1:327" x14ac:dyDescent="0.2">
      <c r="A84" t="s">
        <v>366</v>
      </c>
      <c r="B84">
        <v>19</v>
      </c>
      <c r="C84">
        <v>2</v>
      </c>
      <c r="D84" t="s">
        <v>525</v>
      </c>
      <c r="E84" t="s">
        <v>462</v>
      </c>
      <c r="F84" t="s">
        <v>529</v>
      </c>
      <c r="G84">
        <v>18</v>
      </c>
      <c r="H84">
        <v>9</v>
      </c>
      <c r="I84" s="6">
        <v>104009337.886687</v>
      </c>
      <c r="J84">
        <v>0</v>
      </c>
      <c r="K84">
        <v>0</v>
      </c>
      <c r="L84" t="s">
        <v>320</v>
      </c>
      <c r="M84" t="s">
        <v>318</v>
      </c>
      <c r="N84" t="s">
        <v>462</v>
      </c>
      <c r="O84" t="s">
        <v>529</v>
      </c>
      <c r="P84" s="6">
        <f t="shared" si="2"/>
        <v>7766561.1133130044</v>
      </c>
      <c r="Q84" s="6">
        <f t="shared" si="3"/>
        <v>111775899</v>
      </c>
      <c r="R84" s="6">
        <v>104009337.886687</v>
      </c>
      <c r="S84" t="s">
        <v>632</v>
      </c>
      <c r="T84" s="51">
        <v>44423.610915115743</v>
      </c>
      <c r="U84" s="6">
        <v>111775899.208386</v>
      </c>
      <c r="V84">
        <v>1</v>
      </c>
      <c r="W84">
        <v>1</v>
      </c>
      <c r="X84" t="s">
        <v>530</v>
      </c>
      <c r="Y84" t="s">
        <v>530</v>
      </c>
      <c r="Z84">
        <v>1195</v>
      </c>
      <c r="AA84">
        <v>12956</v>
      </c>
      <c r="AB84">
        <v>29340</v>
      </c>
      <c r="AC84">
        <v>2000</v>
      </c>
      <c r="AD84">
        <v>6.4779999999999998</v>
      </c>
      <c r="AE84">
        <v>0</v>
      </c>
      <c r="AF84">
        <v>603.96437859535195</v>
      </c>
      <c r="AG84">
        <v>0</v>
      </c>
      <c r="AH84" t="s">
        <v>963</v>
      </c>
      <c r="AI84" t="s">
        <v>636</v>
      </c>
      <c r="AJ84" t="s">
        <v>636</v>
      </c>
      <c r="AM84">
        <v>0</v>
      </c>
      <c r="AN84">
        <v>0</v>
      </c>
      <c r="AO84">
        <v>0</v>
      </c>
      <c r="AP84">
        <v>0</v>
      </c>
      <c r="AQ84">
        <v>1</v>
      </c>
      <c r="AR84">
        <v>1</v>
      </c>
      <c r="AV84">
        <v>1</v>
      </c>
      <c r="AW84">
        <v>9</v>
      </c>
      <c r="BE84" s="35">
        <v>4135</v>
      </c>
      <c r="BF84" t="b">
        <v>1</v>
      </c>
      <c r="BG84">
        <v>0</v>
      </c>
      <c r="BI84" s="6">
        <v>111775899.208386</v>
      </c>
      <c r="BK84" s="6">
        <v>111775899.208386</v>
      </c>
      <c r="BL84">
        <v>0</v>
      </c>
      <c r="BM84" s="6">
        <v>79.615118872565006</v>
      </c>
      <c r="BN84" s="6">
        <v>112967323.01504301</v>
      </c>
      <c r="BO84" s="6">
        <v>1189683.7145998799</v>
      </c>
      <c r="BP84">
        <v>877.82020550906998</v>
      </c>
      <c r="BQ84">
        <v>782.65673294662599</v>
      </c>
      <c r="BR84">
        <v>0</v>
      </c>
      <c r="BS84">
        <v>17</v>
      </c>
      <c r="BT84">
        <v>83</v>
      </c>
      <c r="BU84">
        <v>187</v>
      </c>
      <c r="BV84">
        <v>4036</v>
      </c>
      <c r="BW84" s="41">
        <v>0</v>
      </c>
      <c r="BX84">
        <v>0</v>
      </c>
      <c r="BY84" s="41">
        <v>0</v>
      </c>
      <c r="BZ84">
        <v>0</v>
      </c>
      <c r="CA84" s="41">
        <v>0</v>
      </c>
      <c r="CB84">
        <v>0</v>
      </c>
      <c r="CC84" s="41">
        <v>0</v>
      </c>
      <c r="CD84">
        <v>0</v>
      </c>
      <c r="CE84">
        <v>14</v>
      </c>
      <c r="CF84">
        <v>137999</v>
      </c>
      <c r="CG84">
        <v>3917</v>
      </c>
      <c r="CH84">
        <v>7731812</v>
      </c>
      <c r="CI84" s="41">
        <v>0</v>
      </c>
      <c r="CJ84">
        <v>0</v>
      </c>
      <c r="CK84" s="41">
        <v>0</v>
      </c>
      <c r="CL84">
        <v>0</v>
      </c>
      <c r="CM84" s="41">
        <v>0</v>
      </c>
      <c r="CN84">
        <v>0</v>
      </c>
      <c r="CO84" s="41">
        <v>0</v>
      </c>
      <c r="CP84">
        <v>0</v>
      </c>
      <c r="CQ84">
        <v>204</v>
      </c>
      <c r="CR84" s="52">
        <v>0</v>
      </c>
      <c r="CS84" s="52">
        <v>0</v>
      </c>
      <c r="CT84">
        <v>3931</v>
      </c>
      <c r="CU84" s="52">
        <v>0</v>
      </c>
      <c r="CV84" s="52">
        <v>0</v>
      </c>
      <c r="CW84">
        <v>204</v>
      </c>
      <c r="CX84">
        <v>3931</v>
      </c>
      <c r="CY84" t="s">
        <v>964</v>
      </c>
      <c r="DA84" s="6">
        <v>55875897.198765837</v>
      </c>
      <c r="DB84" s="6">
        <v>55900002.00962045</v>
      </c>
      <c r="DC84">
        <v>0</v>
      </c>
      <c r="DD84">
        <v>0</v>
      </c>
      <c r="DE84" s="6">
        <v>1.7010382038532501</v>
      </c>
      <c r="DF84" s="6">
        <v>77.914080668711804</v>
      </c>
      <c r="DG84" s="48">
        <v>0.38826131927173102</v>
      </c>
      <c r="DH84" s="48">
        <v>50.870493450367398</v>
      </c>
      <c r="DI84" s="48">
        <v>51.258754769639097</v>
      </c>
      <c r="DJ84" s="48">
        <v>1.31277688458152</v>
      </c>
      <c r="DK84" s="48">
        <v>27.043587218344399</v>
      </c>
      <c r="DL84" s="48">
        <v>28.356364102925902</v>
      </c>
      <c r="DM84" s="6">
        <v>56483555.732325204</v>
      </c>
      <c r="DN84" s="6">
        <v>56483767.282718301</v>
      </c>
      <c r="DO84" s="6">
        <v>606699.33247153298</v>
      </c>
      <c r="DP84" s="6">
        <v>582984.38212834799</v>
      </c>
      <c r="DQ84" s="48">
        <v>457927.53507153201</v>
      </c>
      <c r="DR84" s="48">
        <v>454609.17060974799</v>
      </c>
      <c r="DS84" s="48">
        <v>912536.70568128105</v>
      </c>
      <c r="DT84" s="48">
        <v>128371.7974</v>
      </c>
      <c r="DU84" s="48">
        <v>128178.66151859899</v>
      </c>
      <c r="DV84" s="48">
        <v>256550.45891859999</v>
      </c>
      <c r="DW84">
        <v>1700</v>
      </c>
      <c r="DX84">
        <v>0.7</v>
      </c>
      <c r="DY84">
        <v>1700.7</v>
      </c>
      <c r="DZ84">
        <v>18700</v>
      </c>
      <c r="EA84">
        <v>195.85</v>
      </c>
      <c r="EB84">
        <v>18895.849999999999</v>
      </c>
      <c r="EC84">
        <v>418.16070838464702</v>
      </c>
      <c r="ED84">
        <v>459.65949712442199</v>
      </c>
      <c r="EE84">
        <v>877.820205509071</v>
      </c>
      <c r="EF84">
        <v>418.16070838464799</v>
      </c>
      <c r="EG84">
        <v>459.65949712442199</v>
      </c>
      <c r="EH84">
        <v>0</v>
      </c>
      <c r="EI84">
        <v>0</v>
      </c>
      <c r="EJ84">
        <v>0</v>
      </c>
      <c r="EK84">
        <v>539.33934124562404</v>
      </c>
      <c r="EL84">
        <v>243.31739170100099</v>
      </c>
      <c r="EM84">
        <v>539.33934124562404</v>
      </c>
      <c r="EN84">
        <v>243.31739170100099</v>
      </c>
      <c r="EO84">
        <v>782.65673294662497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0.466043018216453</v>
      </c>
      <c r="EV84">
        <v>0.10728152588057099</v>
      </c>
      <c r="EW84">
        <v>8.9998209629404901E-5</v>
      </c>
      <c r="EX84">
        <v>0</v>
      </c>
      <c r="EY84">
        <v>0</v>
      </c>
      <c r="EZ84">
        <v>3.5799091573983701</v>
      </c>
      <c r="FA84">
        <v>8.9835282088307394E-5</v>
      </c>
      <c r="FB84">
        <v>8.9751164663974095E-5</v>
      </c>
      <c r="FC84">
        <v>0</v>
      </c>
      <c r="FD84">
        <v>8.2353299999999994</v>
      </c>
      <c r="FE84" s="1">
        <v>8.9990251094268503E-5</v>
      </c>
      <c r="FF84">
        <v>8.9345172098465001E-5</v>
      </c>
      <c r="FG84">
        <v>8.9994575283469604E-5</v>
      </c>
      <c r="FH84">
        <v>8.9980485490307599E-5</v>
      </c>
      <c r="FI84">
        <v>0.67719983010670404</v>
      </c>
      <c r="FJ84">
        <v>0</v>
      </c>
      <c r="FK84">
        <v>0</v>
      </c>
      <c r="FL84">
        <v>8.9970259820715203E-5</v>
      </c>
      <c r="FM84">
        <v>0</v>
      </c>
      <c r="FN84" s="1">
        <v>6.18693107856671E-7</v>
      </c>
      <c r="FO84" s="1">
        <v>6.18693107856671E-7</v>
      </c>
      <c r="FP84" s="1">
        <v>1.17541853250635E-7</v>
      </c>
      <c r="FQ84" s="1">
        <v>6.18693107856671E-7</v>
      </c>
      <c r="FR84" s="1">
        <v>5.4406715577215397E-8</v>
      </c>
      <c r="FS84" s="1">
        <v>5.2763456492854697E-8</v>
      </c>
      <c r="FT84" s="1">
        <v>5.4406715577215397E-8</v>
      </c>
      <c r="FU84">
        <v>0.15000078869587499</v>
      </c>
      <c r="FV84">
        <v>0.35250086539262299</v>
      </c>
      <c r="FW84">
        <v>-1.3552178435978101E-5</v>
      </c>
      <c r="FX84">
        <v>1.1037240147931699E-6</v>
      </c>
      <c r="FY84">
        <v>1.4655902450771301E-5</v>
      </c>
      <c r="FZ84" s="1">
        <v>-9.5016932133318699E-7</v>
      </c>
      <c r="GA84" s="1">
        <v>1.8554154550100599E-6</v>
      </c>
      <c r="GB84">
        <v>2.8055847763432501E-6</v>
      </c>
      <c r="GC84">
        <v>2.1</v>
      </c>
      <c r="GD84">
        <v>6.9388939039072199E-18</v>
      </c>
      <c r="GE84">
        <v>0</v>
      </c>
      <c r="GF84">
        <v>0.466043018216453</v>
      </c>
      <c r="GG84">
        <v>0.10728152588057099</v>
      </c>
      <c r="GH84">
        <v>9.7999999999931394E-5</v>
      </c>
      <c r="GI84">
        <v>9.7999847451179999E-5</v>
      </c>
      <c r="GJ84">
        <v>4.7809151545737496</v>
      </c>
      <c r="GK84">
        <v>0.16794540082963599</v>
      </c>
      <c r="GL84">
        <v>9.7999999999931394E-5</v>
      </c>
      <c r="GM84">
        <v>9.7999847451179999E-5</v>
      </c>
      <c r="GN84">
        <v>0</v>
      </c>
      <c r="GO84">
        <v>3.05157846468517</v>
      </c>
      <c r="GP84" s="1">
        <v>9.7989923296895197E-5</v>
      </c>
      <c r="GQ84" s="1">
        <v>9.8000000000000796E-5</v>
      </c>
      <c r="GR84">
        <v>0</v>
      </c>
      <c r="GS84">
        <v>2.4799389227424</v>
      </c>
      <c r="GT84" s="1">
        <v>9.7998935339349503E-5</v>
      </c>
      <c r="GU84" s="1">
        <v>9.7999155399874902E-5</v>
      </c>
      <c r="GV84" s="1">
        <v>9.79989965248506E-5</v>
      </c>
      <c r="GW84">
        <v>9.7989483041294097E-5</v>
      </c>
      <c r="GX84">
        <v>0.52279860957047397</v>
      </c>
      <c r="GY84" s="1">
        <v>0</v>
      </c>
      <c r="GZ84" s="1">
        <v>0</v>
      </c>
      <c r="HA84">
        <v>9.7990753878285294E-5</v>
      </c>
      <c r="HB84">
        <v>0</v>
      </c>
      <c r="HC84">
        <v>1.93106293442513E-3</v>
      </c>
      <c r="HD84">
        <v>1.93106293442513E-3</v>
      </c>
      <c r="HE84">
        <v>5.0710817075072501E-4</v>
      </c>
      <c r="HF84">
        <v>1.93106293442513E-3</v>
      </c>
      <c r="HG84">
        <v>1.87475938850312E-3</v>
      </c>
      <c r="HH84">
        <v>1.87475938850312E-3</v>
      </c>
      <c r="HI84">
        <v>1.1585305835226599E-3</v>
      </c>
      <c r="HJ84">
        <v>1.7739048003230999</v>
      </c>
      <c r="HK84">
        <v>0.35250089476540197</v>
      </c>
      <c r="HL84">
        <v>-1.27436545634325E-4</v>
      </c>
      <c r="HM84">
        <v>9.8608181074460197E-5</v>
      </c>
      <c r="HN84">
        <v>2.2604472670878601E-4</v>
      </c>
      <c r="HO84" s="1">
        <v>-1.93807268996069E-5</v>
      </c>
      <c r="HP84">
        <v>2.9565473529189699E-4</v>
      </c>
      <c r="HQ84">
        <v>3.15035462191504E-4</v>
      </c>
      <c r="HR84">
        <v>0.84</v>
      </c>
      <c r="HS84">
        <v>0</v>
      </c>
      <c r="HT84">
        <v>0</v>
      </c>
      <c r="HU84">
        <v>0</v>
      </c>
      <c r="HV84">
        <v>3.5799091573983701</v>
      </c>
      <c r="HW84" s="1">
        <v>9.7989923296895197E-5</v>
      </c>
      <c r="HX84" s="1">
        <v>9.8000000000000796E-5</v>
      </c>
      <c r="HY84">
        <v>0</v>
      </c>
      <c r="HZ84">
        <v>8.2353299999999994</v>
      </c>
      <c r="IA84" s="1">
        <v>9.7998935339349503E-5</v>
      </c>
      <c r="IB84" s="1">
        <v>9.7999155399874902E-5</v>
      </c>
      <c r="IC84" s="1">
        <v>9.79989965248506E-5</v>
      </c>
      <c r="ID84">
        <v>9.7989483041294097E-5</v>
      </c>
      <c r="IE84">
        <v>0.67719983010670404</v>
      </c>
      <c r="IF84" s="1">
        <v>0</v>
      </c>
      <c r="IG84" s="1">
        <v>0</v>
      </c>
      <c r="IH84">
        <v>9.7990753878285294E-5</v>
      </c>
      <c r="II84">
        <v>0</v>
      </c>
      <c r="IJ84">
        <v>1.93106293442513E-3</v>
      </c>
      <c r="IK84">
        <v>1.93106293442513E-3</v>
      </c>
      <c r="IL84">
        <v>5.0710817075072501E-4</v>
      </c>
      <c r="IM84">
        <v>1.93106293442513E-3</v>
      </c>
      <c r="IN84">
        <v>1.87475938850312E-3</v>
      </c>
      <c r="IO84">
        <v>1.87475938850312E-3</v>
      </c>
      <c r="IP84">
        <v>1.1585305835226599E-3</v>
      </c>
      <c r="IQ84">
        <v>1.7739048003230999</v>
      </c>
      <c r="IR84">
        <v>0.35250089476540197</v>
      </c>
      <c r="IS84">
        <v>41573</v>
      </c>
      <c r="IT84">
        <v>31777</v>
      </c>
      <c r="IU84">
        <v>2000</v>
      </c>
      <c r="IV84">
        <v>1800</v>
      </c>
      <c r="IW84">
        <v>200</v>
      </c>
      <c r="IX84">
        <v>1604</v>
      </c>
      <c r="IY84">
        <v>196</v>
      </c>
      <c r="IZ84">
        <v>0</v>
      </c>
      <c r="JA84">
        <v>4663</v>
      </c>
      <c r="JB84">
        <v>34715</v>
      </c>
      <c r="JC84">
        <v>16578</v>
      </c>
      <c r="JD84">
        <v>1995</v>
      </c>
      <c r="JE84">
        <v>1995</v>
      </c>
      <c r="JF84">
        <v>6858</v>
      </c>
      <c r="JG84">
        <v>6854</v>
      </c>
      <c r="JH84">
        <v>4</v>
      </c>
      <c r="JI84">
        <v>4</v>
      </c>
      <c r="JJ84">
        <v>0</v>
      </c>
      <c r="JK84">
        <v>1.58989228886241E-3</v>
      </c>
      <c r="JL84">
        <v>1.5636617546285201E-3</v>
      </c>
      <c r="JM84">
        <v>1.58989228886241E-3</v>
      </c>
      <c r="JN84">
        <v>1.43107751496351E-3</v>
      </c>
      <c r="JO84">
        <v>1.5636617546285201E-3</v>
      </c>
      <c r="JP84">
        <v>2.6379024285816399E-4</v>
      </c>
      <c r="JQ84">
        <v>0</v>
      </c>
      <c r="JR84">
        <v>0</v>
      </c>
      <c r="JS84">
        <v>0</v>
      </c>
      <c r="JT84">
        <v>0</v>
      </c>
      <c r="JU84">
        <v>0</v>
      </c>
      <c r="JV84">
        <v>0</v>
      </c>
      <c r="JW84">
        <v>0.48849326181916097</v>
      </c>
      <c r="JX84">
        <v>0.48735608961107701</v>
      </c>
      <c r="JY84">
        <v>0.14585400101818499</v>
      </c>
      <c r="JZ84">
        <v>0.14342504586994601</v>
      </c>
      <c r="KA84">
        <v>-1.40988724070304E-4</v>
      </c>
      <c r="KB84">
        <v>9.9711905089253403E-5</v>
      </c>
      <c r="KC84">
        <v>2.40700629159557E-4</v>
      </c>
      <c r="KD84" s="1">
        <v>-2.0330896220940099E-5</v>
      </c>
      <c r="KE84">
        <v>2.97510150746907E-4</v>
      </c>
      <c r="KF84">
        <v>3.1784104696784701E-4</v>
      </c>
      <c r="KG84">
        <v>2.1</v>
      </c>
      <c r="KH84">
        <v>55860453.641270302</v>
      </c>
      <c r="KI84">
        <v>111736350.840036</v>
      </c>
      <c r="KJ84">
        <v>6.9388939039072199E-18</v>
      </c>
      <c r="KK84">
        <v>0</v>
      </c>
      <c r="KL84">
        <v>0</v>
      </c>
      <c r="KM84" t="s">
        <v>965</v>
      </c>
      <c r="KO84" t="s">
        <v>966</v>
      </c>
      <c r="KP84" t="s">
        <v>525</v>
      </c>
      <c r="KQ84" t="s">
        <v>320</v>
      </c>
      <c r="KR84">
        <v>18</v>
      </c>
      <c r="KS84">
        <v>0</v>
      </c>
      <c r="KT84">
        <v>0</v>
      </c>
      <c r="KU84">
        <v>0</v>
      </c>
      <c r="KV84">
        <v>1</v>
      </c>
      <c r="KX84">
        <v>1</v>
      </c>
      <c r="KY84">
        <v>1</v>
      </c>
      <c r="LF84" t="s">
        <v>321</v>
      </c>
      <c r="LK84">
        <v>1</v>
      </c>
      <c r="LL84" t="s">
        <v>318</v>
      </c>
      <c r="LM84" t="s">
        <v>318</v>
      </c>
      <c r="LN84">
        <v>0</v>
      </c>
      <c r="LO84">
        <v>1</v>
      </c>
    </row>
    <row r="85" spans="1:327" x14ac:dyDescent="0.2">
      <c r="A85" t="s">
        <v>366</v>
      </c>
      <c r="B85">
        <v>51</v>
      </c>
      <c r="C85">
        <v>2</v>
      </c>
      <c r="D85" t="s">
        <v>525</v>
      </c>
      <c r="E85" t="s">
        <v>462</v>
      </c>
      <c r="F85" t="s">
        <v>529</v>
      </c>
      <c r="G85">
        <v>18</v>
      </c>
      <c r="H85">
        <v>13</v>
      </c>
      <c r="I85" s="6">
        <v>110829998.351265</v>
      </c>
      <c r="J85">
        <v>0</v>
      </c>
      <c r="K85">
        <v>0</v>
      </c>
      <c r="L85" t="s">
        <v>320</v>
      </c>
      <c r="M85" t="s">
        <v>318</v>
      </c>
      <c r="N85" t="s">
        <v>462</v>
      </c>
      <c r="O85" t="s">
        <v>529</v>
      </c>
      <c r="P85" s="6">
        <f t="shared" si="2"/>
        <v>2745642.6487350017</v>
      </c>
      <c r="Q85" s="6">
        <f t="shared" si="3"/>
        <v>113575641</v>
      </c>
      <c r="R85" s="6">
        <v>110829998.351265</v>
      </c>
      <c r="S85" t="s">
        <v>632</v>
      </c>
      <c r="T85" s="51">
        <v>44436.950242141203</v>
      </c>
      <c r="U85" s="6">
        <v>113575641.446675</v>
      </c>
      <c r="V85">
        <v>1</v>
      </c>
      <c r="W85">
        <v>1</v>
      </c>
      <c r="X85" t="s">
        <v>530</v>
      </c>
      <c r="Y85" t="s">
        <v>530</v>
      </c>
      <c r="Z85">
        <v>1377</v>
      </c>
      <c r="AA85">
        <v>15582</v>
      </c>
      <c r="AB85">
        <v>29340</v>
      </c>
      <c r="AC85">
        <v>2000</v>
      </c>
      <c r="AD85">
        <v>7.7910000000000004</v>
      </c>
      <c r="AE85">
        <v>0</v>
      </c>
      <c r="AF85">
        <v>671.28254461288395</v>
      </c>
      <c r="AG85">
        <v>0</v>
      </c>
      <c r="AH85" t="s">
        <v>967</v>
      </c>
      <c r="AI85" t="s">
        <v>636</v>
      </c>
      <c r="AJ85" t="s">
        <v>636</v>
      </c>
      <c r="AM85">
        <v>0</v>
      </c>
      <c r="AN85">
        <v>0</v>
      </c>
      <c r="AO85">
        <v>0</v>
      </c>
      <c r="AP85">
        <v>0</v>
      </c>
      <c r="AQ85">
        <v>1</v>
      </c>
      <c r="AR85">
        <v>1</v>
      </c>
      <c r="AV85">
        <v>1</v>
      </c>
      <c r="AW85">
        <v>13</v>
      </c>
      <c r="BE85" s="35">
        <v>6435</v>
      </c>
      <c r="BF85" t="b">
        <v>1</v>
      </c>
      <c r="BG85">
        <v>0</v>
      </c>
      <c r="BI85" s="6">
        <v>113575641.446675</v>
      </c>
      <c r="BK85" s="6">
        <v>113575641.446675</v>
      </c>
      <c r="BL85">
        <v>0</v>
      </c>
      <c r="BM85" s="6">
        <v>149.924751685388</v>
      </c>
      <c r="BN85" s="6">
        <v>114921871.605428</v>
      </c>
      <c r="BO85" s="6">
        <v>1343216.22401061</v>
      </c>
      <c r="BP85">
        <v>2671.5199282610101</v>
      </c>
      <c r="BQ85">
        <v>192.490062017703</v>
      </c>
      <c r="BR85">
        <v>0</v>
      </c>
      <c r="BS85">
        <v>8</v>
      </c>
      <c r="BT85">
        <v>140</v>
      </c>
      <c r="BU85">
        <v>174</v>
      </c>
      <c r="BV85">
        <v>4199</v>
      </c>
      <c r="BW85" s="41">
        <v>0</v>
      </c>
      <c r="BX85">
        <v>0</v>
      </c>
      <c r="BY85" s="41">
        <v>0</v>
      </c>
      <c r="BZ85">
        <v>0</v>
      </c>
      <c r="CA85" s="41">
        <v>0</v>
      </c>
      <c r="CB85">
        <v>0</v>
      </c>
      <c r="CC85" s="41">
        <v>0</v>
      </c>
      <c r="CD85">
        <v>0</v>
      </c>
      <c r="CE85">
        <v>1876</v>
      </c>
      <c r="CF85">
        <v>270000</v>
      </c>
      <c r="CG85">
        <v>4377</v>
      </c>
      <c r="CH85">
        <v>8065814</v>
      </c>
      <c r="CI85" s="41">
        <v>0</v>
      </c>
      <c r="CJ85">
        <v>0</v>
      </c>
      <c r="CK85" s="41">
        <v>0</v>
      </c>
      <c r="CL85">
        <v>0</v>
      </c>
      <c r="CM85" s="41">
        <v>0</v>
      </c>
      <c r="CN85">
        <v>0</v>
      </c>
      <c r="CO85" s="41">
        <v>0</v>
      </c>
      <c r="CP85">
        <v>0</v>
      </c>
      <c r="CQ85">
        <v>182</v>
      </c>
      <c r="CR85" s="52">
        <v>0</v>
      </c>
      <c r="CS85" s="52">
        <v>0</v>
      </c>
      <c r="CT85">
        <v>6253</v>
      </c>
      <c r="CU85" s="52">
        <v>0</v>
      </c>
      <c r="CV85" s="52">
        <v>0</v>
      </c>
      <c r="CW85">
        <v>182</v>
      </c>
      <c r="CX85">
        <v>6253</v>
      </c>
      <c r="CY85" t="s">
        <v>968</v>
      </c>
      <c r="DA85" s="6">
        <v>56777400.734823018</v>
      </c>
      <c r="DB85" s="6">
        <v>56798240.711852707</v>
      </c>
      <c r="DC85">
        <v>0</v>
      </c>
      <c r="DD85">
        <v>0</v>
      </c>
      <c r="DE85" s="6">
        <v>7.3701029155248995E-2</v>
      </c>
      <c r="DF85" s="6">
        <v>149.85105065623301</v>
      </c>
      <c r="DG85" s="48">
        <v>3.1373965515860198E-2</v>
      </c>
      <c r="DH85" s="48">
        <v>134.361946928327</v>
      </c>
      <c r="DI85" s="48">
        <v>134.393320893843</v>
      </c>
      <c r="DJ85" s="48">
        <v>4.2327063639388797E-2</v>
      </c>
      <c r="DK85" s="48">
        <v>15.489103727905601</v>
      </c>
      <c r="DL85" s="48">
        <v>15.531430791545001</v>
      </c>
      <c r="DM85" s="6">
        <v>57460747.976953499</v>
      </c>
      <c r="DN85" s="6">
        <v>57461123.628474802</v>
      </c>
      <c r="DO85" s="6">
        <v>681919.01846398995</v>
      </c>
      <c r="DP85" s="6">
        <v>661297.20554661995</v>
      </c>
      <c r="DQ85" s="48">
        <v>525727.73706398904</v>
      </c>
      <c r="DR85" s="48">
        <v>523168.99262277002</v>
      </c>
      <c r="DS85" s="48">
        <v>1048896.7296867501</v>
      </c>
      <c r="DT85" s="48">
        <v>137991.28140000001</v>
      </c>
      <c r="DU85" s="48">
        <v>137815.56292385</v>
      </c>
      <c r="DV85" s="48">
        <v>275806.84432385</v>
      </c>
      <c r="DW85">
        <v>800</v>
      </c>
      <c r="DX85">
        <v>93.8</v>
      </c>
      <c r="DY85">
        <v>893.8</v>
      </c>
      <c r="DZ85">
        <v>17400</v>
      </c>
      <c r="EA85">
        <v>218.85</v>
      </c>
      <c r="EB85">
        <v>17618.849999999999</v>
      </c>
      <c r="EC85">
        <v>1331.91563308938</v>
      </c>
      <c r="ED85">
        <v>1339.6042951716299</v>
      </c>
      <c r="EE85">
        <v>2671.5199282610101</v>
      </c>
      <c r="EF85">
        <v>1331.91563308938</v>
      </c>
      <c r="EG85">
        <v>1339.6042951716299</v>
      </c>
      <c r="EH85">
        <v>0</v>
      </c>
      <c r="EI85">
        <v>0</v>
      </c>
      <c r="EJ85">
        <v>0</v>
      </c>
      <c r="EK85">
        <v>96.2343323641159</v>
      </c>
      <c r="EL85">
        <v>96.255729653587693</v>
      </c>
      <c r="EM85">
        <v>96.2343323641159</v>
      </c>
      <c r="EN85">
        <v>96.255729653587693</v>
      </c>
      <c r="EO85">
        <v>192.490062017703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0.406676876135869</v>
      </c>
      <c r="EV85">
        <v>0.12553164219062601</v>
      </c>
      <c r="EW85" s="1">
        <v>8.99992731138166E-5</v>
      </c>
      <c r="EX85">
        <v>0</v>
      </c>
      <c r="EY85">
        <v>0</v>
      </c>
      <c r="EZ85">
        <v>4.4262764249979298</v>
      </c>
      <c r="FA85" s="1">
        <v>8.9752684737337297E-5</v>
      </c>
      <c r="FB85" s="1">
        <v>8.9771858367226898E-5</v>
      </c>
      <c r="FC85">
        <v>0</v>
      </c>
      <c r="FD85">
        <v>9.62760999999999</v>
      </c>
      <c r="FE85">
        <v>8.9996049026125306E-5</v>
      </c>
      <c r="FF85">
        <v>8.9942002721561597E-5</v>
      </c>
      <c r="FG85">
        <v>8.9885096334896194E-5</v>
      </c>
      <c r="FH85">
        <v>8.9984970220328893E-5</v>
      </c>
      <c r="FI85">
        <v>0.86204987337688299</v>
      </c>
      <c r="FJ85">
        <v>0</v>
      </c>
      <c r="FK85">
        <v>0</v>
      </c>
      <c r="FL85">
        <v>8.9963556591188197E-5</v>
      </c>
      <c r="FM85">
        <v>0</v>
      </c>
      <c r="FN85" s="1">
        <v>7.0590424145139706E-8</v>
      </c>
      <c r="FO85" s="1">
        <v>7.0590424145139706E-8</v>
      </c>
      <c r="FP85" s="1">
        <v>1.2906724577987899E-9</v>
      </c>
      <c r="FQ85" s="1">
        <v>7.0590424145139706E-8</v>
      </c>
      <c r="FR85" s="1">
        <v>8.6299795365452004E-9</v>
      </c>
      <c r="FS85" s="1">
        <v>2.7991831075269101E-9</v>
      </c>
      <c r="FT85" s="1">
        <v>8.6299795365452004E-9</v>
      </c>
      <c r="FU85">
        <v>0.60110102000320198</v>
      </c>
      <c r="FV85">
        <v>0.23105095998804501</v>
      </c>
      <c r="FW85" s="1">
        <v>-2.8120062488310998E-7</v>
      </c>
      <c r="FX85" s="1">
        <v>1.13463694997753E-7</v>
      </c>
      <c r="FY85" s="1">
        <v>3.9466431988086298E-7</v>
      </c>
      <c r="FZ85" s="1">
        <v>1.7486745705400401E-7</v>
      </c>
      <c r="GA85" s="1">
        <v>2.7575284927046098E-7</v>
      </c>
      <c r="GB85" s="1">
        <v>1.00885392216456E-7</v>
      </c>
      <c r="GC85">
        <v>2.78</v>
      </c>
      <c r="GD85">
        <v>6.9388939039072199E-18</v>
      </c>
      <c r="GE85">
        <v>0</v>
      </c>
      <c r="GF85">
        <v>0.406676876135869</v>
      </c>
      <c r="GG85">
        <v>0.12553164219062601</v>
      </c>
      <c r="GH85" s="1">
        <v>9.7999999999931394E-5</v>
      </c>
      <c r="GI85" s="1">
        <v>9.7999697551975906E-5</v>
      </c>
      <c r="GJ85">
        <v>4.8575285430427302</v>
      </c>
      <c r="GK85">
        <v>0.14045496371444099</v>
      </c>
      <c r="GL85" s="1">
        <v>9.7999999999931394E-5</v>
      </c>
      <c r="GM85" s="1">
        <v>9.7999697551975906E-5</v>
      </c>
      <c r="GN85">
        <v>0</v>
      </c>
      <c r="GO85">
        <v>3.87673543847766</v>
      </c>
      <c r="GP85" s="1">
        <v>9.7981936872538298E-5</v>
      </c>
      <c r="GQ85" s="1">
        <v>9.7999999999986905E-5</v>
      </c>
      <c r="GR85">
        <v>0</v>
      </c>
      <c r="GS85">
        <v>6.2100907820771001</v>
      </c>
      <c r="GT85">
        <v>9.8000000000042498E-5</v>
      </c>
      <c r="GU85">
        <v>9.7983730743322894E-5</v>
      </c>
      <c r="GV85" s="1">
        <v>9.7999990840591495E-5</v>
      </c>
      <c r="GW85">
        <v>9.7986325848672202E-5</v>
      </c>
      <c r="GX85">
        <v>0.64229696598760599</v>
      </c>
      <c r="GY85">
        <v>0</v>
      </c>
      <c r="GZ85">
        <v>0</v>
      </c>
      <c r="HA85">
        <v>9.7985442777392894E-5</v>
      </c>
      <c r="HB85">
        <v>0</v>
      </c>
      <c r="HC85">
        <v>2.54919634051753</v>
      </c>
      <c r="HD85">
        <v>2.90685679462043E-3</v>
      </c>
      <c r="HE85">
        <v>1.94040071440415E-4</v>
      </c>
      <c r="HF85">
        <v>2.90685679462043E-3</v>
      </c>
      <c r="HG85">
        <v>2.54919634051753</v>
      </c>
      <c r="HH85">
        <v>2.54919634051753</v>
      </c>
      <c r="HI85">
        <v>4.6277160595664598E-4</v>
      </c>
      <c r="HJ85">
        <v>1.32900101894123</v>
      </c>
      <c r="HK85">
        <v>0.231050972152124</v>
      </c>
      <c r="HL85">
        <v>-8.83383988835123E-5</v>
      </c>
      <c r="HM85">
        <v>4.8802611650114398E-5</v>
      </c>
      <c r="HN85">
        <v>1.3714101053362599E-4</v>
      </c>
      <c r="HO85">
        <v>1.2636428671319001E-3</v>
      </c>
      <c r="HP85">
        <v>1.43831571284763E-3</v>
      </c>
      <c r="HQ85">
        <v>1.74672845715724E-4</v>
      </c>
      <c r="HR85">
        <v>3.57</v>
      </c>
      <c r="HS85">
        <v>0</v>
      </c>
      <c r="HT85">
        <v>0</v>
      </c>
      <c r="HU85">
        <v>0</v>
      </c>
      <c r="HV85">
        <v>4.4262764249979298</v>
      </c>
      <c r="HW85" s="1">
        <v>9.7981936872538298E-5</v>
      </c>
      <c r="HX85" s="1">
        <v>9.7999999999986905E-5</v>
      </c>
      <c r="HY85">
        <v>0</v>
      </c>
      <c r="HZ85">
        <v>9.62760999999999</v>
      </c>
      <c r="IA85">
        <v>9.8000000000042498E-5</v>
      </c>
      <c r="IB85">
        <v>9.7983730743322894E-5</v>
      </c>
      <c r="IC85" s="1">
        <v>9.7999990840591495E-5</v>
      </c>
      <c r="ID85">
        <v>9.7986325848672202E-5</v>
      </c>
      <c r="IE85">
        <v>0.86204987337688299</v>
      </c>
      <c r="IF85">
        <v>0</v>
      </c>
      <c r="IG85">
        <v>0</v>
      </c>
      <c r="IH85">
        <v>9.7985442777392894E-5</v>
      </c>
      <c r="II85">
        <v>0</v>
      </c>
      <c r="IJ85">
        <v>2.54919634051753</v>
      </c>
      <c r="IK85">
        <v>2.90685679462043E-3</v>
      </c>
      <c r="IL85">
        <v>1.94040071440415E-4</v>
      </c>
      <c r="IM85">
        <v>2.90685679462043E-3</v>
      </c>
      <c r="IN85">
        <v>2.54919634051753</v>
      </c>
      <c r="IO85">
        <v>2.54919634051753</v>
      </c>
      <c r="IP85">
        <v>4.6277160595664598E-4</v>
      </c>
      <c r="IQ85">
        <v>1.32900101894123</v>
      </c>
      <c r="IR85">
        <v>0.231050972152124</v>
      </c>
      <c r="IS85">
        <v>41573</v>
      </c>
      <c r="IT85">
        <v>31777</v>
      </c>
      <c r="IU85">
        <v>2000</v>
      </c>
      <c r="IV85">
        <v>1800</v>
      </c>
      <c r="IW85">
        <v>200</v>
      </c>
      <c r="IX85">
        <v>1596</v>
      </c>
      <c r="IY85">
        <v>204</v>
      </c>
      <c r="IZ85">
        <v>0</v>
      </c>
      <c r="JA85">
        <v>4663</v>
      </c>
      <c r="JB85">
        <v>34715</v>
      </c>
      <c r="JC85">
        <v>16578</v>
      </c>
      <c r="JD85">
        <v>1995</v>
      </c>
      <c r="JE85">
        <v>1995</v>
      </c>
      <c r="JF85">
        <v>6858</v>
      </c>
      <c r="JG85">
        <v>6854</v>
      </c>
      <c r="JH85">
        <v>4</v>
      </c>
      <c r="JI85">
        <v>4</v>
      </c>
      <c r="JJ85">
        <v>0</v>
      </c>
      <c r="JK85">
        <v>1.58666053555123E-3</v>
      </c>
      <c r="JL85">
        <v>1.5895169449394999E-3</v>
      </c>
      <c r="JM85">
        <v>1.58666053555123E-3</v>
      </c>
      <c r="JN85">
        <v>1.4218797331277901E-3</v>
      </c>
      <c r="JO85">
        <v>1.5895169449394999E-3</v>
      </c>
      <c r="JP85">
        <v>2.5153267280764098E-4</v>
      </c>
      <c r="JQ85">
        <v>0</v>
      </c>
      <c r="JR85">
        <v>0</v>
      </c>
      <c r="JS85">
        <v>0</v>
      </c>
      <c r="JT85">
        <v>0</v>
      </c>
      <c r="JU85">
        <v>0</v>
      </c>
      <c r="JV85">
        <v>0</v>
      </c>
      <c r="JW85">
        <v>0.49567020007534202</v>
      </c>
      <c r="JX85">
        <v>0.49596955935319798</v>
      </c>
      <c r="JY85">
        <v>0.148318620651744</v>
      </c>
      <c r="JZ85">
        <v>0.14564878274740001</v>
      </c>
      <c r="KA85">
        <v>-8.8619599508395401E-5</v>
      </c>
      <c r="KB85">
        <v>4.8916075345112098E-5</v>
      </c>
      <c r="KC85">
        <v>1.37535674853507E-4</v>
      </c>
      <c r="KD85">
        <v>1.26381773458896E-3</v>
      </c>
      <c r="KE85">
        <v>1.4385914656969E-3</v>
      </c>
      <c r="KF85">
        <v>1.7477373110794001E-4</v>
      </c>
      <c r="KG85">
        <v>2.78</v>
      </c>
      <c r="KH85">
        <v>56576648.906890199</v>
      </c>
      <c r="KI85">
        <v>113354049.64171299</v>
      </c>
      <c r="KJ85">
        <v>6.9388939039072199E-18</v>
      </c>
      <c r="KK85">
        <v>0</v>
      </c>
      <c r="KL85">
        <v>0</v>
      </c>
      <c r="KM85" t="s">
        <v>969</v>
      </c>
      <c r="KO85" t="s">
        <v>970</v>
      </c>
      <c r="KP85" t="s">
        <v>525</v>
      </c>
      <c r="KQ85" t="s">
        <v>320</v>
      </c>
      <c r="KR85">
        <v>18</v>
      </c>
      <c r="KS85">
        <v>0</v>
      </c>
      <c r="KT85">
        <v>0</v>
      </c>
      <c r="KU85">
        <v>0</v>
      </c>
      <c r="KV85">
        <v>1</v>
      </c>
      <c r="KX85">
        <v>1</v>
      </c>
      <c r="KY85">
        <v>1</v>
      </c>
      <c r="LF85" t="s">
        <v>321</v>
      </c>
      <c r="LK85">
        <v>1</v>
      </c>
      <c r="LL85" t="s">
        <v>318</v>
      </c>
      <c r="LM85" t="s">
        <v>318</v>
      </c>
      <c r="LN85">
        <v>0</v>
      </c>
      <c r="LO85">
        <v>1</v>
      </c>
    </row>
    <row r="86" spans="1:327" x14ac:dyDescent="0.2">
      <c r="A86" s="5"/>
      <c r="B86" s="5"/>
      <c r="C86" s="7"/>
      <c r="D86" s="7"/>
      <c r="BE86" s="35" t="s">
        <v>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90"/>
  <sheetViews>
    <sheetView tabSelected="1" workbookViewId="0">
      <pane ySplit="1" topLeftCell="A2" activePane="bottomLeft" state="frozen"/>
      <selection pane="bottomLeft" activeCell="K15" sqref="K15"/>
    </sheetView>
  </sheetViews>
  <sheetFormatPr baseColWidth="10" defaultRowHeight="16" x14ac:dyDescent="0.2"/>
  <cols>
    <col min="1" max="1" width="13.5" style="30" bestFit="1" customWidth="1"/>
    <col min="2" max="2" width="11.5" bestFit="1" customWidth="1"/>
    <col min="3" max="3" width="8" bestFit="1" customWidth="1"/>
    <col min="4" max="4" width="10.33203125" customWidth="1"/>
    <col min="6" max="6" width="26.1640625" customWidth="1"/>
    <col min="7" max="7" width="12.33203125" customWidth="1"/>
    <col min="8" max="8" width="13.83203125" customWidth="1"/>
    <col min="9" max="9" width="26.1640625" customWidth="1"/>
    <col min="10" max="10" width="15" bestFit="1" customWidth="1"/>
    <col min="11" max="11" width="9.33203125" bestFit="1" customWidth="1"/>
    <col min="12" max="13" width="9.33203125" customWidth="1"/>
    <col min="14" max="19" width="13.1640625" style="35" customWidth="1"/>
    <col min="20" max="20" width="15" customWidth="1"/>
    <col min="21" max="21" width="11.1640625" bestFit="1" customWidth="1"/>
    <col min="22" max="22" width="13.83203125" customWidth="1"/>
    <col min="23" max="23" width="16.5" bestFit="1" customWidth="1"/>
    <col min="24" max="24" width="15.1640625" style="15" bestFit="1" customWidth="1"/>
    <col min="25" max="25" width="10.83203125" style="30" customWidth="1"/>
    <col min="26" max="26" width="11.5" bestFit="1" customWidth="1"/>
    <col min="27" max="27" width="8" bestFit="1" customWidth="1"/>
    <col min="28" max="28" width="10.1640625" bestFit="1" customWidth="1"/>
    <col min="29" max="29" width="11.83203125" customWidth="1"/>
    <col min="30" max="30" width="17.6640625" style="10" bestFit="1" customWidth="1"/>
    <col min="31" max="31" width="12.33203125" style="10" customWidth="1"/>
    <col min="32" max="32" width="11.5" customWidth="1"/>
    <col min="33" max="33" width="26.1640625" customWidth="1"/>
    <col min="34" max="34" width="10.1640625" bestFit="1" customWidth="1"/>
    <col min="35" max="35" width="7.6640625" bestFit="1" customWidth="1"/>
    <col min="36" max="36" width="8.5" bestFit="1" customWidth="1"/>
    <col min="37" max="37" width="3.6640625" customWidth="1"/>
    <col min="38" max="38" width="9" bestFit="1" customWidth="1"/>
    <col min="39" max="39" width="10.83203125" style="30" customWidth="1"/>
    <col min="40" max="40" width="11.5" bestFit="1" customWidth="1"/>
    <col min="41" max="41" width="8" style="67" bestFit="1" customWidth="1"/>
    <col min="42" max="42" width="10.1640625" bestFit="1" customWidth="1"/>
    <col min="43" max="43" width="11.6640625" bestFit="1" customWidth="1"/>
    <col min="44" max="44" width="17.33203125" style="30" bestFit="1" customWidth="1"/>
    <col min="45" max="45" width="12.33203125" style="39" customWidth="1"/>
    <col min="46" max="46" width="10.5" bestFit="1" customWidth="1"/>
    <col min="47" max="47" width="24.5" bestFit="1" customWidth="1"/>
    <col min="48" max="48" width="10.1640625" bestFit="1" customWidth="1"/>
    <col min="49" max="49" width="7.6640625" bestFit="1" customWidth="1"/>
    <col min="50" max="50" width="8.5" bestFit="1" customWidth="1"/>
    <col min="51" max="51" width="3.6640625" customWidth="1"/>
    <col min="53" max="53" width="12" bestFit="1" customWidth="1"/>
    <col min="55" max="55" width="17.6640625" bestFit="1" customWidth="1"/>
    <col min="56" max="56" width="10.6640625" bestFit="1" customWidth="1"/>
    <col min="57" max="57" width="21" bestFit="1" customWidth="1"/>
    <col min="59" max="59" width="11.83203125" bestFit="1" customWidth="1"/>
    <col min="61" max="61" width="11.5" bestFit="1" customWidth="1"/>
    <col min="62" max="62" width="3.1640625" bestFit="1" customWidth="1"/>
    <col min="64" max="64" width="12.33203125" style="39" customWidth="1"/>
    <col min="65" max="65" width="10.83203125" style="30" bestFit="1" customWidth="1"/>
    <col min="67" max="67" width="8" bestFit="1" customWidth="1"/>
    <col min="68" max="68" width="10.1640625" bestFit="1" customWidth="1"/>
    <col min="69" max="69" width="11.6640625" bestFit="1" customWidth="1"/>
    <col min="70" max="70" width="17.33203125" style="30" bestFit="1" customWidth="1"/>
    <col min="71" max="71" width="12.33203125" style="39" customWidth="1"/>
    <col min="72" max="72" width="10.5" bestFit="1" customWidth="1"/>
    <col min="73" max="73" width="24.5" bestFit="1" customWidth="1"/>
    <col min="74" max="74" width="10.1640625" bestFit="1" customWidth="1"/>
    <col min="75" max="75" width="6.83203125" bestFit="1" customWidth="1"/>
  </cols>
  <sheetData>
    <row r="1" spans="1:75" ht="51" customHeight="1" x14ac:dyDescent="0.2">
      <c r="A1" s="31" t="s">
        <v>369</v>
      </c>
      <c r="B1" s="2" t="s">
        <v>3</v>
      </c>
      <c r="C1" s="2" t="s">
        <v>335</v>
      </c>
      <c r="D1" s="11" t="s">
        <v>555</v>
      </c>
      <c r="E1" s="9" t="s">
        <v>367</v>
      </c>
      <c r="F1" s="4" t="s">
        <v>368</v>
      </c>
      <c r="G1" s="9" t="s">
        <v>552</v>
      </c>
      <c r="H1" s="9" t="s">
        <v>551</v>
      </c>
      <c r="I1" s="9" t="s">
        <v>371</v>
      </c>
      <c r="J1" s="9" t="s">
        <v>553</v>
      </c>
      <c r="K1" s="68" t="s">
        <v>1568</v>
      </c>
      <c r="L1" s="68" t="s">
        <v>1550</v>
      </c>
      <c r="M1" s="68" t="s">
        <v>1535</v>
      </c>
      <c r="N1" s="53" t="s">
        <v>975</v>
      </c>
      <c r="O1" s="53" t="s">
        <v>1433</v>
      </c>
      <c r="P1" s="53" t="s">
        <v>1434</v>
      </c>
      <c r="Q1" s="53" t="s">
        <v>1435</v>
      </c>
      <c r="R1" s="53" t="s">
        <v>1436</v>
      </c>
      <c r="S1" s="53" t="s">
        <v>976</v>
      </c>
      <c r="T1" s="9" t="s">
        <v>598</v>
      </c>
      <c r="U1" s="3" t="s">
        <v>337</v>
      </c>
      <c r="V1" s="9" t="s">
        <v>370</v>
      </c>
      <c r="W1" s="9" t="s">
        <v>1196</v>
      </c>
      <c r="X1" s="96" t="s">
        <v>978</v>
      </c>
      <c r="Y1" s="2" t="s">
        <v>369</v>
      </c>
      <c r="Z1" s="2" t="s">
        <v>3</v>
      </c>
      <c r="AA1" s="2" t="s">
        <v>335</v>
      </c>
      <c r="AB1" s="11" t="s">
        <v>555</v>
      </c>
      <c r="AC1" s="11" t="s">
        <v>367</v>
      </c>
      <c r="AD1" s="4" t="s">
        <v>368</v>
      </c>
      <c r="AE1" s="9" t="s">
        <v>552</v>
      </c>
      <c r="AF1" s="9" t="s">
        <v>551</v>
      </c>
      <c r="AG1" s="9" t="s">
        <v>371</v>
      </c>
      <c r="AH1" s="9" t="s">
        <v>553</v>
      </c>
      <c r="AI1" s="68" t="s">
        <v>1552</v>
      </c>
      <c r="AJ1" s="68" t="s">
        <v>1551</v>
      </c>
      <c r="AK1" s="105"/>
      <c r="AL1" s="105" t="s">
        <v>1525</v>
      </c>
      <c r="AM1" s="2" t="s">
        <v>369</v>
      </c>
      <c r="AN1" s="2" t="s">
        <v>3</v>
      </c>
      <c r="AO1" s="2" t="s">
        <v>335</v>
      </c>
      <c r="AP1" s="11" t="s">
        <v>555</v>
      </c>
      <c r="AQ1" s="11" t="s">
        <v>367</v>
      </c>
      <c r="AR1" s="4" t="s">
        <v>368</v>
      </c>
      <c r="AS1" s="9" t="s">
        <v>552</v>
      </c>
      <c r="AT1" s="11" t="s">
        <v>551</v>
      </c>
      <c r="AU1" s="9" t="s">
        <v>371</v>
      </c>
      <c r="AV1" s="9" t="s">
        <v>553</v>
      </c>
      <c r="AW1" s="68" t="s">
        <v>1552</v>
      </c>
      <c r="AX1" s="68" t="s">
        <v>1551</v>
      </c>
      <c r="AY1" s="105"/>
      <c r="AZ1" s="9" t="s">
        <v>1252</v>
      </c>
      <c r="BA1" s="9" t="s">
        <v>1253</v>
      </c>
      <c r="BB1" s="9" t="s">
        <v>1254</v>
      </c>
      <c r="BC1" s="9" t="s">
        <v>1255</v>
      </c>
      <c r="BD1" t="s">
        <v>1371</v>
      </c>
      <c r="BL1" s="9" t="s">
        <v>552</v>
      </c>
      <c r="BM1" s="97" t="s">
        <v>369</v>
      </c>
      <c r="BN1" s="2" t="s">
        <v>3</v>
      </c>
      <c r="BO1" s="2" t="s">
        <v>335</v>
      </c>
      <c r="BP1" s="11" t="s">
        <v>555</v>
      </c>
      <c r="BQ1" s="11" t="s">
        <v>367</v>
      </c>
      <c r="BR1" s="4" t="s">
        <v>368</v>
      </c>
      <c r="BS1" s="9" t="s">
        <v>552</v>
      </c>
      <c r="BT1" s="11" t="s">
        <v>551</v>
      </c>
      <c r="BU1" s="9" t="s">
        <v>371</v>
      </c>
      <c r="BV1" s="9" t="s">
        <v>553</v>
      </c>
      <c r="BW1" s="68" t="s">
        <v>596</v>
      </c>
    </row>
    <row r="2" spans="1:75" x14ac:dyDescent="0.2">
      <c r="A2" s="30">
        <f>_xlfn.IFNA(_xlfn.XLOOKUP(B2&amp;C2,data!F:F,data!J:J),DATEVALUE("10/4/2021"))</f>
        <v>44860.429166666669</v>
      </c>
      <c r="B2" s="5" t="s">
        <v>323</v>
      </c>
      <c r="C2" s="5">
        <v>5</v>
      </c>
      <c r="D2" s="7">
        <f t="shared" ref="D2:D33" si="0">E2-U2</f>
        <v>515904.27970998408</v>
      </c>
      <c r="E2" s="6">
        <f>_xlfn.IFNA(_xlfn.XLOOKUP($B2&amp;$C2,data!$F:$F,data!I:I),'Ch2'!D2)</f>
        <v>1350775.9264354201</v>
      </c>
      <c r="F2" s="6" t="str">
        <f>_xlfn.IFNA(_xlfn.XLOOKUP($B2&amp;$C2,data!$F:$F,data!B:B),'Ch2'!E2)</f>
        <v>GravityX, MoM</v>
      </c>
      <c r="G2" s="37">
        <f>IF(H2="","",D2/J2 - 1)</f>
        <v>1.7808896722459E-2</v>
      </c>
      <c r="H2" s="6">
        <f>IF('Ch2'!C2=D2,"",'Ch2'!K2)</f>
        <v>515885.4172422241</v>
      </c>
      <c r="I2" s="7" t="str">
        <f>IF('Ch2'!C2=D2,"",'Ch2'!M2)</f>
        <v>GOT-BSI-OPF, MoM</v>
      </c>
      <c r="J2" s="6">
        <f>'Ch2'!C2</f>
        <v>506877.35327456403</v>
      </c>
      <c r="K2" s="33">
        <f>IF(G2="","",_xlfn.XLOOKUP(B2&amp;"_"&amp;C2,submissions!A:A,submissions!H:H))</f>
        <v>19</v>
      </c>
      <c r="L2" s="33">
        <f>_xlfn.XLOOKUP(B2&amp;"_"&amp;C2,submissions!A:A,submissions!K:K)</f>
        <v>19</v>
      </c>
      <c r="M2" s="33" t="str">
        <f>IF(D2=H2,"***","")</f>
        <v/>
      </c>
      <c r="N2" s="35">
        <f>'Ch2 best data'!$CR2 + 'Ch2 best data'!$CS2 + 'Ch2 best data'!$CU2 + 'Ch2 best data'!$CV2</f>
        <v>0</v>
      </c>
      <c r="O2" s="54">
        <f>_xlfn.IFNA(_xlfn.XLOOKUP($B2&amp;$C2,data!$F:$F,data!$CH:$CH),-1)</f>
        <v>0</v>
      </c>
      <c r="P2" s="54">
        <f>_xlfn.IFNA(_xlfn.XLOOKUP($B2&amp;$C2,data!$F:$F,data!$CI:$CI),-1)</f>
        <v>0</v>
      </c>
      <c r="Q2" s="54">
        <f>_xlfn.IFNA(_xlfn.XLOOKUP($B2&amp;$C2,data!$F:$F,data!$CK:$CK),-1)</f>
        <v>0</v>
      </c>
      <c r="R2" s="54">
        <f>_xlfn.IFNA(_xlfn.XLOOKUP($B2&amp;$C2,data!$F:$F,data!$CL:$CL),-1)</f>
        <v>0</v>
      </c>
      <c r="S2" s="54">
        <f>_xlfn.IFNA(_xlfn.XLOOKUP($B2&amp;$C2,data!$F:$F,data!$CH:$CH),-1) + _xlfn.IFNA(_xlfn.XLOOKUP($B2&amp;$C2,data!$F:$F,data!$CI:$CI),-1) + _xlfn.IFNA(_xlfn.XLOOKUP($B2&amp;$C2,data!$F:$F,data!$CK:$CK),-1) + _xlfn.IFNA(_xlfn.XLOOKUP($B2&amp;$C2,data!$F:$F,data!$CL:$CL),-1)</f>
        <v>0</v>
      </c>
      <c r="T2" s="38">
        <f>_xlfn.IFNA(_xlfn.XLOOKUP(B2&amp;C2,data!F:F,data!J:J),"")</f>
        <v>44860.429166666669</v>
      </c>
      <c r="U2" s="26">
        <f>'Ch2'!F2</f>
        <v>834871.64672543597</v>
      </c>
      <c r="V2" s="6"/>
      <c r="W2" s="63">
        <v>44621.569444444445</v>
      </c>
      <c r="Y2" s="32" cm="1">
        <f t="array" aca="1" ref="Y2:AJ85" ca="1">_xlfn.SORTBY(A2:L85,A2:A85,-1)</f>
        <v>44860.429861111108</v>
      </c>
      <c r="Z2" t="str">
        <f ca="1"/>
        <v>C2FEN00617</v>
      </c>
      <c r="AA2" s="6">
        <f ca="1"/>
        <v>17</v>
      </c>
      <c r="AB2" s="7">
        <f ca="1"/>
        <v>574099.04086026002</v>
      </c>
      <c r="AC2" s="7">
        <f ca="1"/>
        <v>1238939.39325219</v>
      </c>
      <c r="AD2" s="10" t="str">
        <f ca="1"/>
        <v>GravityX, MoM</v>
      </c>
      <c r="AE2" s="37">
        <f ca="1"/>
        <v>6.7109205291745022E-2</v>
      </c>
      <c r="AF2" s="7">
        <f ca="1"/>
        <v>574058.92804473999</v>
      </c>
      <c r="AG2" s="7" t="str">
        <f ca="1"/>
        <v>GOT-BSI-OPF, MoM</v>
      </c>
      <c r="AH2" s="7">
        <f ca="1"/>
        <v>537994.64760807005</v>
      </c>
      <c r="AI2" s="33">
        <f ca="1"/>
        <v>20</v>
      </c>
      <c r="AJ2" s="33">
        <f ca="1"/>
        <v>20</v>
      </c>
      <c r="AK2" s="33" t="str">
        <f ca="1">IF(AI2=AJ2,"","**")</f>
        <v/>
      </c>
      <c r="AL2" s="7">
        <f ca="1">1.01*AH2</f>
        <v>543374.59408415074</v>
      </c>
      <c r="AM2" s="32" cm="1">
        <f t="array" aca="1" ref="AM2:AX85" ca="1">_xlfn.SORTBY(Y2:AJ85,Z2:Z85,1,AA2:AA85,1)</f>
        <v>44860.429166666669</v>
      </c>
      <c r="AN2" t="str">
        <f ca="1"/>
        <v>C2FEN00617</v>
      </c>
      <c r="AO2" s="66">
        <f ca="1"/>
        <v>5</v>
      </c>
      <c r="AP2" s="7">
        <f ca="1"/>
        <v>515904.27970998408</v>
      </c>
      <c r="AQ2" s="7">
        <f ca="1"/>
        <v>1350775.9264354201</v>
      </c>
      <c r="AR2" s="32" t="str">
        <f ca="1"/>
        <v>GravityX, MoM</v>
      </c>
      <c r="AS2" s="37">
        <f ca="1"/>
        <v>1.7808896722459E-2</v>
      </c>
      <c r="AT2" s="7">
        <f ca="1"/>
        <v>515885.4172422241</v>
      </c>
      <c r="AU2" t="str">
        <f ca="1"/>
        <v>GOT-BSI-OPF, MoM</v>
      </c>
      <c r="AV2" s="7">
        <f ca="1"/>
        <v>506877.35327456403</v>
      </c>
      <c r="AW2">
        <f ca="1"/>
        <v>19</v>
      </c>
      <c r="AX2" s="33">
        <f ca="1"/>
        <v>19</v>
      </c>
      <c r="AY2" s="33" t="str">
        <f ca="1">IF(AW2=AX2,"","**")</f>
        <v/>
      </c>
      <c r="AZ2">
        <f>COUNTIF(data!E:E,"&gt;0")</f>
        <v>84</v>
      </c>
      <c r="BA2" t="str">
        <f>"Ah"&amp;$AZ2+1</f>
        <v>Ah85</v>
      </c>
      <c r="BB2" t="str">
        <f>"x"&amp;$AZ2+1</f>
        <v>x85</v>
      </c>
      <c r="BC2" t="str">
        <f>"y"&amp;$AZ2+1</f>
        <v>y85</v>
      </c>
      <c r="BD2" s="83">
        <f ca="1">AVERAGE(AS4:AS64)</f>
        <v>2.5307831808797929E-3</v>
      </c>
      <c r="BE2" s="37">
        <f ca="1">MAX(AS:AS)</f>
        <v>6.7109205291745022E-2</v>
      </c>
      <c r="BF2" s="19" t="s">
        <v>1385</v>
      </c>
      <c r="BG2" s="99">
        <f ca="1">MIN(AS:AS)</f>
        <v>3.9359839159036625E-6</v>
      </c>
      <c r="BH2" s="19" t="s">
        <v>1373</v>
      </c>
      <c r="BI2" s="19" t="str" cm="1">
        <f t="array" aca="1" ref="BI2" ca="1">INDIRECT("B"&amp;MATCH(BG2,G:G,0))</f>
        <v>C2FEN08718</v>
      </c>
      <c r="BJ2" cm="1">
        <f t="array" aca="1" ref="BJ2" ca="1">INDIRECT("c"&amp;MATCH(BG2,G:G,0))</f>
        <v>10</v>
      </c>
      <c r="BK2">
        <v>1</v>
      </c>
      <c r="BL2" s="104">
        <v>3.9359839159036625E-6</v>
      </c>
      <c r="BM2" s="32" cm="1">
        <f t="array" aca="1" ref="BM2:BW85" ca="1">_xlfn.SORTBY(A2:K85,G2:G85,1)</f>
        <v>44721.507638888892</v>
      </c>
      <c r="BN2" t="str">
        <f ca="1"/>
        <v>C2FEN08718</v>
      </c>
      <c r="BO2">
        <f ca="1"/>
        <v>10</v>
      </c>
      <c r="BP2" s="7">
        <f ca="1"/>
        <v>199947.16908949701</v>
      </c>
      <c r="BQ2" s="7">
        <f ca="1"/>
        <v>470538.78698574402</v>
      </c>
      <c r="BR2" s="32" t="str">
        <f ca="1"/>
        <v>GravityX, MoM</v>
      </c>
      <c r="BS2" s="39">
        <f ca="1"/>
        <v>3.9359839159036625E-6</v>
      </c>
      <c r="BT2" s="7">
        <f ca="1"/>
        <v>199946.38210375299</v>
      </c>
      <c r="BU2" t="str">
        <f ca="1"/>
        <v>GravityX Div. 2,4</v>
      </c>
      <c r="BV2" s="7">
        <f ca="1"/>
        <v>199946.38210375299</v>
      </c>
      <c r="BW2">
        <f ca="1"/>
        <v>21</v>
      </c>
    </row>
    <row r="3" spans="1:75" x14ac:dyDescent="0.2">
      <c r="A3" s="30">
        <f>_xlfn.IFNA(_xlfn.XLOOKUP(B3&amp;C3,data!F:F,data!J:J),DATEVALUE("10/4/2021"))</f>
        <v>44860.429861111108</v>
      </c>
      <c r="B3" s="5" t="s">
        <v>323</v>
      </c>
      <c r="C3" s="5">
        <v>17</v>
      </c>
      <c r="D3" s="7">
        <f t="shared" si="0"/>
        <v>574099.04086026002</v>
      </c>
      <c r="E3" s="6">
        <f>_xlfn.IFNA(_xlfn.XLOOKUP($B3&amp;$C3,data!$F:$F,data!I:I),'Ch2'!D3)</f>
        <v>1238939.39325219</v>
      </c>
      <c r="F3" s="6" t="str">
        <f>_xlfn.IFNA(_xlfn.XLOOKUP($B3&amp;$C3,data!$F:$F,data!B:B),'Ch2'!E3)</f>
        <v>GravityX, MoM</v>
      </c>
      <c r="G3" s="37">
        <f>IF(H3="","",D3/J3 - 1)</f>
        <v>6.7109205291745022E-2</v>
      </c>
      <c r="H3" s="6">
        <f>IF('Ch2'!C3=D3,"",'Ch2'!K3)</f>
        <v>574058.92804473999</v>
      </c>
      <c r="I3" s="7" t="str">
        <f>IF('Ch2'!C3=D3,"",'Ch2'!M3)</f>
        <v>GOT-BSI-OPF, MoM</v>
      </c>
      <c r="J3" s="6">
        <f>'Ch2'!C3</f>
        <v>537994.64760807005</v>
      </c>
      <c r="K3" s="33">
        <f>IF(G3="","",_xlfn.XLOOKUP(B3&amp;"_"&amp;C3,submissions!A:A,submissions!H:H))</f>
        <v>20</v>
      </c>
      <c r="L3" s="33">
        <f>_xlfn.XLOOKUP(B3&amp;"_"&amp;C3,submissions!A:A,submissions!K:K)</f>
        <v>20</v>
      </c>
      <c r="M3" s="33" t="str">
        <f t="shared" ref="M3:M66" si="1">IF(D3=H3,"***","")</f>
        <v/>
      </c>
      <c r="N3" s="35">
        <f>'Ch2 best data'!$CR3 + 'Ch2 best data'!$CS3 + 'Ch2 best data'!$CU3 + 'Ch2 best data'!$CV3</f>
        <v>0</v>
      </c>
      <c r="O3" s="54">
        <f>_xlfn.IFNA(_xlfn.XLOOKUP($B3&amp;$C3,data!$F:$F,data!$CH:$CH),-1)</f>
        <v>0</v>
      </c>
      <c r="P3" s="54">
        <f>_xlfn.IFNA(_xlfn.XLOOKUP($B3&amp;$C3,data!$F:$F,data!$CI:$CI),-1)</f>
        <v>0</v>
      </c>
      <c r="Q3" s="54">
        <f>_xlfn.IFNA(_xlfn.XLOOKUP($B3&amp;$C3,data!$F:$F,data!$CK:$CK),-1)</f>
        <v>0</v>
      </c>
      <c r="R3" s="54">
        <f>_xlfn.IFNA(_xlfn.XLOOKUP($B3&amp;$C3,data!$F:$F,data!$CL:$CL),-1)</f>
        <v>0</v>
      </c>
      <c r="S3" s="54">
        <f>_xlfn.IFNA(_xlfn.XLOOKUP($B3&amp;$C3,data!$F:$F,data!$CH:$CH),-1) + _xlfn.IFNA(_xlfn.XLOOKUP($B3&amp;$C3,data!$F:$F,data!$CI:$CI),-1) + _xlfn.IFNA(_xlfn.XLOOKUP($B3&amp;$C3,data!$F:$F,data!$CK:$CK),-1) + _xlfn.IFNA(_xlfn.XLOOKUP($B3&amp;$C3,data!$F:$F,data!$CL:$CL),-1)</f>
        <v>0</v>
      </c>
      <c r="T3" s="38">
        <f>_xlfn.IFNA(_xlfn.XLOOKUP(B3&amp;C3,data!F:F,data!J:J),"")</f>
        <v>44860.429861111108</v>
      </c>
      <c r="U3" s="6">
        <f>'Ch2'!F3</f>
        <v>664840.35239192995</v>
      </c>
      <c r="V3" s="6"/>
      <c r="W3" s="63">
        <v>44614.887499999997</v>
      </c>
      <c r="Y3" s="30">
        <f ca="1"/>
        <v>44860.429861111108</v>
      </c>
      <c r="Z3" t="str">
        <f ca="1"/>
        <v>C2FEN02020</v>
      </c>
      <c r="AA3" s="6">
        <f ca="1"/>
        <v>25</v>
      </c>
      <c r="AB3" s="7">
        <f ca="1"/>
        <v>149092.45762713021</v>
      </c>
      <c r="AC3" s="7">
        <f ca="1"/>
        <v>4140985.0639140802</v>
      </c>
      <c r="AD3" s="10" t="str">
        <f ca="1"/>
        <v>GravityX, MoM</v>
      </c>
      <c r="AE3" s="39">
        <f ca="1"/>
        <v>4.4875031820004185E-3</v>
      </c>
      <c r="AF3" s="7">
        <f ca="1"/>
        <v>149084.86530830991</v>
      </c>
      <c r="AG3" s="7" t="str">
        <f ca="1"/>
        <v>GOT-BSI-OPF, MoM</v>
      </c>
      <c r="AH3" s="7">
        <f ca="1"/>
        <v>148426.39371305006</v>
      </c>
      <c r="AI3" s="33">
        <f ca="1"/>
        <v>23</v>
      </c>
      <c r="AJ3" s="33">
        <f ca="1"/>
        <v>23</v>
      </c>
      <c r="AK3" s="33" t="str">
        <f t="shared" ref="AK3:AK66" ca="1" si="2">IF(AI3=AJ3,"","**")</f>
        <v/>
      </c>
      <c r="AL3" s="7">
        <f t="shared" ref="AL3:AL8" ca="1" si="3">1.01*AH3</f>
        <v>149910.65765018057</v>
      </c>
      <c r="AM3" s="30">
        <f ca="1"/>
        <v>44860.429861111108</v>
      </c>
      <c r="AN3" t="str">
        <f ca="1"/>
        <v>C2FEN00617</v>
      </c>
      <c r="AO3" s="67">
        <f ca="1"/>
        <v>17</v>
      </c>
      <c r="AP3" s="7">
        <f ca="1"/>
        <v>574099.04086026002</v>
      </c>
      <c r="AQ3" s="7">
        <f ca="1"/>
        <v>1238939.39325219</v>
      </c>
      <c r="AR3" s="30" t="str">
        <f ca="1"/>
        <v>GravityX, MoM</v>
      </c>
      <c r="AS3" s="37">
        <f ca="1"/>
        <v>6.7109205291745022E-2</v>
      </c>
      <c r="AT3" s="7">
        <f ca="1"/>
        <v>574058.92804473999</v>
      </c>
      <c r="AU3" t="str">
        <f ca="1"/>
        <v>GOT-BSI-OPF, MoM</v>
      </c>
      <c r="AV3" s="7">
        <f ca="1"/>
        <v>537994.64760807005</v>
      </c>
      <c r="AW3">
        <f ca="1"/>
        <v>20</v>
      </c>
      <c r="AX3" s="33">
        <f ca="1"/>
        <v>20</v>
      </c>
      <c r="AY3" s="33" t="str">
        <f t="shared" ref="AY3:AY66" ca="1" si="4">IF(AW3=AX3,"","**")</f>
        <v/>
      </c>
      <c r="BA3" t="s">
        <v>1353</v>
      </c>
      <c r="BD3" s="3">
        <f ca="1">COUNTIF(AS:AS,BE3)</f>
        <v>4</v>
      </c>
      <c r="BE3" t="s">
        <v>1372</v>
      </c>
      <c r="BG3">
        <v>0.01</v>
      </c>
      <c r="BK3">
        <f>BK2+1</f>
        <v>2</v>
      </c>
      <c r="BL3" s="39">
        <v>1.2746954354048157E-5</v>
      </c>
      <c r="BM3" s="30">
        <f ca="1"/>
        <v>44734.495833333334</v>
      </c>
      <c r="BN3" t="str">
        <f ca="1"/>
        <v>C2FEN31777</v>
      </c>
      <c r="BO3">
        <f ca="1"/>
        <v>19</v>
      </c>
      <c r="BP3" s="7">
        <f ca="1"/>
        <v>7766660.3072490096</v>
      </c>
      <c r="BQ3" s="7">
        <f ca="1"/>
        <v>111775998.19393601</v>
      </c>
      <c r="BR3" s="30" t="str">
        <f ca="1"/>
        <v>GravityX, MoM</v>
      </c>
      <c r="BS3" s="39">
        <f ca="1"/>
        <v>1.2771924994492423E-5</v>
      </c>
      <c r="BT3" s="7">
        <f ca="1"/>
        <v>7766561.1133130044</v>
      </c>
      <c r="BU3" t="str">
        <f ca="1"/>
        <v>GravityX Div. 2</v>
      </c>
      <c r="BV3" s="7">
        <f ca="1"/>
        <v>7766561.1133130044</v>
      </c>
      <c r="BW3">
        <f ca="1"/>
        <v>19</v>
      </c>
    </row>
    <row r="4" spans="1:75" x14ac:dyDescent="0.2">
      <c r="A4" s="30">
        <f>_xlfn.IFNA(_xlfn.XLOOKUP(B4&amp;C4,data!F:F,data!J:J),DATEVALUE("10/4/2021"))</f>
        <v>44754.400000000001</v>
      </c>
      <c r="B4" s="5" t="s">
        <v>323</v>
      </c>
      <c r="C4" s="5">
        <v>24</v>
      </c>
      <c r="D4" s="7">
        <f t="shared" si="0"/>
        <v>474675.46190409013</v>
      </c>
      <c r="E4" s="6">
        <f>_xlfn.IFNA(_xlfn.XLOOKUP($B4&amp;$C4,data!$F:$F,data!I:I),'Ch2'!D4)</f>
        <v>1491601.5352773301</v>
      </c>
      <c r="F4" s="6" t="str">
        <f>_xlfn.IFNA(_xlfn.XLOOKUP($B4&amp;$C4,data!$F:$F,data!B:B),'Ch2'!E4)</f>
        <v>GOT-BSI-OPF, MoM</v>
      </c>
      <c r="G4" s="10">
        <f t="shared" ref="G4:G63" si="5">IF(H4="","",D4/J4 - 1)</f>
        <v>4.6043081802393804E-3</v>
      </c>
      <c r="H4" s="6">
        <f>IF('Ch2'!C4=D4,"",'Ch2'!K4)</f>
        <v>474637.90145527013</v>
      </c>
      <c r="I4" s="7" t="str">
        <f>IF('Ch2'!C4=D4,"",'Ch2'!M4)</f>
        <v>GravityX, MoM</v>
      </c>
      <c r="J4" s="6">
        <f>'Ch2'!C4</f>
        <v>472499.92662676005</v>
      </c>
      <c r="K4" s="33">
        <f>IF(G4="","",_xlfn.XLOOKUP(B4&amp;"_"&amp;C4,submissions!A:A,submissions!H:H))</f>
        <v>16</v>
      </c>
      <c r="L4" s="33">
        <f>_xlfn.XLOOKUP(B4&amp;"_"&amp;C4,submissions!A:A,submissions!K:K)</f>
        <v>20</v>
      </c>
      <c r="M4" s="33" t="str">
        <f t="shared" si="1"/>
        <v/>
      </c>
      <c r="N4" s="35">
        <f>'Ch2 best data'!$CR4 + 'Ch2 best data'!$CS4 + 'Ch2 best data'!$CU4 + 'Ch2 best data'!$CV4</f>
        <v>0</v>
      </c>
      <c r="O4" s="54">
        <f>_xlfn.IFNA(_xlfn.XLOOKUP($B4&amp;$C4,data!$F:$F,data!$CH:$CH),-1)</f>
        <v>0</v>
      </c>
      <c r="P4" s="54">
        <f>_xlfn.IFNA(_xlfn.XLOOKUP($B4&amp;$C4,data!$F:$F,data!$CI:$CI),-1)</f>
        <v>0</v>
      </c>
      <c r="Q4" s="54">
        <f>_xlfn.IFNA(_xlfn.XLOOKUP($B4&amp;$C4,data!$F:$F,data!$CK:$CK),-1)</f>
        <v>0</v>
      </c>
      <c r="R4" s="54">
        <f>_xlfn.IFNA(_xlfn.XLOOKUP($B4&amp;$C4,data!$F:$F,data!$CL:$CL),-1)</f>
        <v>0</v>
      </c>
      <c r="S4" s="54">
        <f>_xlfn.IFNA(_xlfn.XLOOKUP($B4&amp;$C4,data!$F:$F,data!$CH:$CH),-1) + _xlfn.IFNA(_xlfn.XLOOKUP($B4&amp;$C4,data!$F:$F,data!$CI:$CI),-1) + _xlfn.IFNA(_xlfn.XLOOKUP($B4&amp;$C4,data!$F:$F,data!$CK:$CK),-1) + _xlfn.IFNA(_xlfn.XLOOKUP($B4&amp;$C4,data!$F:$F,data!$CL:$CL),-1)</f>
        <v>0</v>
      </c>
      <c r="T4" s="8">
        <f>_xlfn.IFNA(_xlfn.XLOOKUP(B4&amp;C4,data!F:F,data!J:J),"")</f>
        <v>44754.400000000001</v>
      </c>
      <c r="U4" s="6">
        <f>'Ch2'!F4</f>
        <v>1016926.07337324</v>
      </c>
      <c r="V4" s="6"/>
      <c r="W4" s="63">
        <v>44614.907638888886</v>
      </c>
      <c r="Y4" s="30">
        <f ca="1"/>
        <v>44860.429861111108</v>
      </c>
      <c r="Z4" t="str">
        <f ca="1"/>
        <v>C2FEN02020</v>
      </c>
      <c r="AA4" s="6">
        <f ca="1"/>
        <v>260</v>
      </c>
      <c r="AB4" s="7">
        <f ca="1"/>
        <v>201733.34703199007</v>
      </c>
      <c r="AC4" s="7">
        <f ca="1"/>
        <v>6057461.3070239099</v>
      </c>
      <c r="AD4" s="10" t="str">
        <f ca="1"/>
        <v>GravityX, MoM</v>
      </c>
      <c r="AE4" s="39">
        <f ca="1"/>
        <v>6.3642766026439368E-4</v>
      </c>
      <c r="AF4" s="7">
        <f ca="1"/>
        <v>201713.04000808019</v>
      </c>
      <c r="AG4" s="7" t="str">
        <f ca="1"/>
        <v>GOT-BSI-OPF, MoM</v>
      </c>
      <c r="AH4" s="7">
        <f ca="1"/>
        <v>201605.04000808019</v>
      </c>
      <c r="AI4" s="33">
        <f ca="1"/>
        <v>23</v>
      </c>
      <c r="AJ4" s="33">
        <f ca="1"/>
        <v>23</v>
      </c>
      <c r="AK4" s="33" t="str">
        <f t="shared" ca="1" si="2"/>
        <v/>
      </c>
      <c r="AL4" s="7">
        <f t="shared" ca="1" si="3"/>
        <v>203621.09040816099</v>
      </c>
      <c r="AM4" s="30">
        <f ca="1"/>
        <v>44754.400000000001</v>
      </c>
      <c r="AN4" t="str">
        <f ca="1"/>
        <v>C2FEN00617</v>
      </c>
      <c r="AO4" s="67">
        <f ca="1"/>
        <v>24</v>
      </c>
      <c r="AP4" s="7">
        <f ca="1"/>
        <v>474675.46190409013</v>
      </c>
      <c r="AQ4" s="7">
        <f ca="1"/>
        <v>1491601.5352773301</v>
      </c>
      <c r="AR4" s="30" t="str">
        <f ca="1"/>
        <v>GOT-BSI-OPF, MoM</v>
      </c>
      <c r="AS4" s="39">
        <f ca="1"/>
        <v>4.6043081802393804E-3</v>
      </c>
      <c r="AT4" s="7">
        <f ca="1"/>
        <v>474637.90145527013</v>
      </c>
      <c r="AU4" t="str">
        <f ca="1"/>
        <v>GravityX, MoM</v>
      </c>
      <c r="AV4" s="7">
        <f ca="1"/>
        <v>472499.92662676005</v>
      </c>
      <c r="AW4">
        <f ca="1"/>
        <v>16</v>
      </c>
      <c r="AX4" s="33">
        <f ca="1"/>
        <v>20</v>
      </c>
      <c r="AY4" s="33" t="str">
        <f t="shared" ca="1" si="4"/>
        <v>**</v>
      </c>
      <c r="BD4" s="106">
        <f t="shared" ref="BD4:BD22" ca="1" si="6">COUNTIFS(AS:AS,BE4,AS:AS,BF4)</f>
        <v>3</v>
      </c>
      <c r="BE4" t="str">
        <f>"&gt;"&amp;BG4</f>
        <v>&gt;0.009</v>
      </c>
      <c r="BF4" t="str">
        <f>"&lt;"&amp;BG3</f>
        <v>&lt;0.01</v>
      </c>
      <c r="BG4">
        <f>BG3-0.001</f>
        <v>9.0000000000000011E-3</v>
      </c>
      <c r="BK4">
        <f t="shared" ref="BK4:BK67" si="7">BK3+1</f>
        <v>3</v>
      </c>
      <c r="BL4" s="39">
        <v>1.5889524747070283E-5</v>
      </c>
      <c r="BM4" s="30">
        <f ca="1"/>
        <v>44739.920138888891</v>
      </c>
      <c r="BN4" t="str">
        <f ca="1"/>
        <v>C2FEN06100</v>
      </c>
      <c r="BO4">
        <f ca="1"/>
        <v>21</v>
      </c>
      <c r="BP4" s="7">
        <f ca="1"/>
        <v>2267373.4743126202</v>
      </c>
      <c r="BQ4" s="7">
        <f ca="1"/>
        <v>4780555.0269144801</v>
      </c>
      <c r="BR4" s="30" t="str">
        <f ca="1"/>
        <v>GravityX, MoM</v>
      </c>
      <c r="BS4" s="39">
        <f ca="1"/>
        <v>1.5889524747070283E-5</v>
      </c>
      <c r="BT4" s="7">
        <f ca="1"/>
        <v>2267337.4473981401</v>
      </c>
      <c r="BU4" t="str">
        <f ca="1"/>
        <v>GO-SNIP Div. 2,4</v>
      </c>
      <c r="BV4" s="7">
        <f ca="1"/>
        <v>2267337.4473981401</v>
      </c>
      <c r="BW4" s="33">
        <f ca="1"/>
        <v>19</v>
      </c>
    </row>
    <row r="5" spans="1:75" x14ac:dyDescent="0.2">
      <c r="A5" s="30">
        <f>_xlfn.IFNA(_xlfn.XLOOKUP(B5&amp;C5,data!F:F,data!J:J),DATEVALUE("10/4/2021"))</f>
        <v>44754.40347222222</v>
      </c>
      <c r="B5" s="5" t="s">
        <v>323</v>
      </c>
      <c r="C5" s="5">
        <v>62</v>
      </c>
      <c r="D5" s="7">
        <f t="shared" si="0"/>
        <v>460844.63643129799</v>
      </c>
      <c r="E5" s="6">
        <f>_xlfn.IFNA(_xlfn.XLOOKUP($B5&amp;$C5,data!$F:$F,data!I:I),'Ch2'!D5)</f>
        <v>1431053.99507438</v>
      </c>
      <c r="F5" s="6" t="str">
        <f>_xlfn.IFNA(_xlfn.XLOOKUP($B5&amp;$C5,data!$F:$F,data!B:B),'Ch2'!E5)</f>
        <v>GOT-BSI-OPF, MoM</v>
      </c>
      <c r="G5" s="10">
        <f t="shared" si="5"/>
        <v>3.4730458790719343E-3</v>
      </c>
      <c r="H5" s="6">
        <f>IF('Ch2'!C5=D5,"",'Ch2'!K5)</f>
        <v>460801.89377355808</v>
      </c>
      <c r="I5" s="7" t="str">
        <f>IF('Ch2'!C5=D5,"",'Ch2'!M5)</f>
        <v>GravityX, MoM</v>
      </c>
      <c r="J5" s="6">
        <f>'Ch2'!C5</f>
        <v>459249.64135691803</v>
      </c>
      <c r="K5" s="33">
        <f>IF(G5="","",_xlfn.XLOOKUP(B5&amp;"_"&amp;C5,submissions!A:A,submissions!H:H))</f>
        <v>16</v>
      </c>
      <c r="L5" s="33">
        <f>_xlfn.XLOOKUP(B5&amp;"_"&amp;C5,submissions!A:A,submissions!K:K)</f>
        <v>18</v>
      </c>
      <c r="M5" s="33" t="str">
        <f t="shared" si="1"/>
        <v/>
      </c>
      <c r="N5" s="35">
        <f>'Ch2 best data'!$CR5 + 'Ch2 best data'!$CS5 + 'Ch2 best data'!$CU5 + 'Ch2 best data'!$CV5</f>
        <v>0</v>
      </c>
      <c r="O5" s="54">
        <f>_xlfn.IFNA(_xlfn.XLOOKUP($B5&amp;$C5,data!$F:$F,data!$CH:$CH),-1)</f>
        <v>0</v>
      </c>
      <c r="P5" s="54">
        <f>_xlfn.IFNA(_xlfn.XLOOKUP($B5&amp;$C5,data!$F:$F,data!$CI:$CI),-1)</f>
        <v>0</v>
      </c>
      <c r="Q5" s="54">
        <f>_xlfn.IFNA(_xlfn.XLOOKUP($B5&amp;$C5,data!$F:$F,data!$CK:$CK),-1)</f>
        <v>0</v>
      </c>
      <c r="R5" s="54">
        <f>_xlfn.IFNA(_xlfn.XLOOKUP($B5&amp;$C5,data!$F:$F,data!$CL:$CL),-1)</f>
        <v>0</v>
      </c>
      <c r="S5" s="54">
        <f>_xlfn.IFNA(_xlfn.XLOOKUP($B5&amp;$C5,data!$F:$F,data!$CH:$CH),-1) + _xlfn.IFNA(_xlfn.XLOOKUP($B5&amp;$C5,data!$F:$F,data!$CI:$CI),-1) + _xlfn.IFNA(_xlfn.XLOOKUP($B5&amp;$C5,data!$F:$F,data!$CK:$CK),-1) + _xlfn.IFNA(_xlfn.XLOOKUP($B5&amp;$C5,data!$F:$F,data!$CL:$CL),-1)</f>
        <v>0</v>
      </c>
      <c r="T5" s="8">
        <f>_xlfn.IFNA(_xlfn.XLOOKUP(B5&amp;C5,data!F:F,data!J:J),"")</f>
        <v>44754.40347222222</v>
      </c>
      <c r="U5" s="6">
        <f>'Ch2'!F5</f>
        <v>970209.35864308197</v>
      </c>
      <c r="V5" s="6"/>
      <c r="W5" s="8">
        <v>44625.814583333333</v>
      </c>
      <c r="X5" s="8">
        <v>44634.629456064817</v>
      </c>
      <c r="Y5" s="30">
        <f ca="1"/>
        <v>44860.429166666669</v>
      </c>
      <c r="Z5" t="str">
        <f ca="1"/>
        <v>C2FEN00617</v>
      </c>
      <c r="AA5" s="6">
        <f ca="1"/>
        <v>5</v>
      </c>
      <c r="AB5" s="7">
        <f ca="1"/>
        <v>515904.27970998408</v>
      </c>
      <c r="AC5" s="7">
        <f ca="1"/>
        <v>1350775.9264354201</v>
      </c>
      <c r="AD5" s="10" t="str">
        <f ca="1"/>
        <v>GravityX, MoM</v>
      </c>
      <c r="AE5" s="37">
        <f ca="1"/>
        <v>1.7808896722459E-2</v>
      </c>
      <c r="AF5" s="7">
        <f ca="1"/>
        <v>515885.4172422241</v>
      </c>
      <c r="AG5" s="7" t="str">
        <f ca="1"/>
        <v>GOT-BSI-OPF, MoM</v>
      </c>
      <c r="AH5" s="7">
        <f ca="1"/>
        <v>506877.35327456403</v>
      </c>
      <c r="AI5" s="33">
        <f ca="1"/>
        <v>19</v>
      </c>
      <c r="AJ5" s="33">
        <f ca="1"/>
        <v>19</v>
      </c>
      <c r="AK5" s="33" t="str">
        <f t="shared" ca="1" si="2"/>
        <v/>
      </c>
      <c r="AL5" s="7">
        <f t="shared" ca="1" si="3"/>
        <v>511946.12680730969</v>
      </c>
      <c r="AM5" s="30">
        <f ca="1"/>
        <v>44754.40347222222</v>
      </c>
      <c r="AN5" t="str">
        <f ca="1"/>
        <v>C2FEN00617</v>
      </c>
      <c r="AO5" s="67">
        <f ca="1"/>
        <v>62</v>
      </c>
      <c r="AP5" s="7">
        <f ca="1"/>
        <v>460844.63643129799</v>
      </c>
      <c r="AQ5" s="7">
        <f ca="1"/>
        <v>1431053.99507438</v>
      </c>
      <c r="AR5" s="30" t="str">
        <f ca="1"/>
        <v>GOT-BSI-OPF, MoM</v>
      </c>
      <c r="AS5" s="39">
        <f ca="1"/>
        <v>3.4730458790719343E-3</v>
      </c>
      <c r="AT5" s="7">
        <f ca="1"/>
        <v>460801.89377355808</v>
      </c>
      <c r="AU5" t="str">
        <f ca="1"/>
        <v>GravityX, MoM</v>
      </c>
      <c r="AV5" s="7">
        <f ca="1"/>
        <v>459249.64135691803</v>
      </c>
      <c r="AW5">
        <f ca="1"/>
        <v>16</v>
      </c>
      <c r="AX5" s="33">
        <f ca="1"/>
        <v>18</v>
      </c>
      <c r="AY5" s="33" t="str">
        <f t="shared" ca="1" si="4"/>
        <v>**</v>
      </c>
      <c r="BA5" t="s">
        <v>1431</v>
      </c>
      <c r="BB5" s="103" t="s">
        <v>1432</v>
      </c>
      <c r="BD5">
        <f t="shared" ca="1" si="6"/>
        <v>0</v>
      </c>
      <c r="BE5" t="str">
        <f t="shared" ref="BE5:BE8" si="8">"&gt;"&amp;BG5</f>
        <v>&gt;0.008</v>
      </c>
      <c r="BF5" t="str">
        <f t="shared" ref="BF5:BF21" si="9">"&lt;"&amp;BG4</f>
        <v>&lt;0.009</v>
      </c>
      <c r="BG5">
        <f t="shared" ref="BG5:BG8" si="10">BG4-0.001</f>
        <v>8.0000000000000002E-3</v>
      </c>
      <c r="BK5">
        <f t="shared" si="7"/>
        <v>4</v>
      </c>
      <c r="BL5" s="39">
        <v>2.5089273496092801E-5</v>
      </c>
      <c r="BM5" s="30">
        <f ca="1"/>
        <v>44712.012499999997</v>
      </c>
      <c r="BN5" t="str">
        <f ca="1"/>
        <v>C2FEN17700</v>
      </c>
      <c r="BO5">
        <f ca="1"/>
        <v>115</v>
      </c>
      <c r="BP5" s="7">
        <f ca="1"/>
        <v>4986891.2484820001</v>
      </c>
      <c r="BQ5" s="7">
        <f ca="1"/>
        <v>14995253.1143394</v>
      </c>
      <c r="BR5" s="30" t="str">
        <f ca="1"/>
        <v>GravityX, MoM</v>
      </c>
      <c r="BS5" s="39">
        <f ca="1"/>
        <v>2.5089273496092801E-5</v>
      </c>
      <c r="BT5" s="7">
        <f ca="1"/>
        <v>4986766.1341426</v>
      </c>
      <c r="BU5" t="str">
        <f ca="1"/>
        <v>GravityX Div. 2,4</v>
      </c>
      <c r="BV5" s="7">
        <f ca="1"/>
        <v>4986766.1341426</v>
      </c>
      <c r="BW5">
        <f ca="1"/>
        <v>22</v>
      </c>
    </row>
    <row r="6" spans="1:75" x14ac:dyDescent="0.2">
      <c r="A6" s="30">
        <f>_xlfn.IFNA(_xlfn.XLOOKUP(B6&amp;C6,data!F:F,data!J:J),DATEVALUE("10/4/2021"))</f>
        <v>44860.429166666669</v>
      </c>
      <c r="B6" s="5" t="s">
        <v>323</v>
      </c>
      <c r="C6" s="5">
        <v>73</v>
      </c>
      <c r="D6" s="7">
        <f t="shared" si="0"/>
        <v>541603.89754902595</v>
      </c>
      <c r="E6" s="6">
        <f>_xlfn.IFNA(_xlfn.XLOOKUP($B6&amp;$C6,data!$F:$F,data!I:I),'Ch2'!D6)</f>
        <v>1294545.11137452</v>
      </c>
      <c r="F6" s="6" t="str">
        <f>_xlfn.IFNA(_xlfn.XLOOKUP($B6&amp;$C6,data!$F:$F,data!B:B),'Ch2'!E6)</f>
        <v>GravityX, MoM</v>
      </c>
      <c r="G6" s="10">
        <f t="shared" si="5"/>
        <v>1.7276929438359012E-3</v>
      </c>
      <c r="H6" s="6">
        <f>IF('Ch2'!C6=D6,"",'Ch2'!K6)</f>
        <v>541569.78617450595</v>
      </c>
      <c r="I6" s="7" t="str">
        <f>IF('Ch2'!C6=D6,"",'Ch2'!M6)</f>
        <v>GOT-BSI-OPF, MoM</v>
      </c>
      <c r="J6" s="6">
        <f>'Ch2'!C6</f>
        <v>540669.786174507</v>
      </c>
      <c r="K6" s="33">
        <f ca="1">IF(G6="","",_xlfn.XLOOKUP(B6&amp;"_"&amp;C6,submissions!A:A,submissions!H:H))</f>
        <v>119</v>
      </c>
      <c r="L6" s="33">
        <f ca="1">_xlfn.XLOOKUP(B6&amp;"_"&amp;C6,submissions!A:A,submissions!K:K)</f>
        <v>119</v>
      </c>
      <c r="M6" s="33" t="str">
        <f t="shared" si="1"/>
        <v/>
      </c>
      <c r="N6" s="35">
        <f>'Ch2 best data'!$CR6 + 'Ch2 best data'!$CS6 + 'Ch2 best data'!$CU6 + 'Ch2 best data'!$CV6</f>
        <v>0</v>
      </c>
      <c r="O6" s="54">
        <f>_xlfn.IFNA(_xlfn.XLOOKUP($B6&amp;$C6,data!$F:$F,data!$CH:$CH),-1)</f>
        <v>0</v>
      </c>
      <c r="P6" s="54">
        <f>_xlfn.IFNA(_xlfn.XLOOKUP($B6&amp;$C6,data!$F:$F,data!$CI:$CI),-1)</f>
        <v>0</v>
      </c>
      <c r="Q6" s="54">
        <f>_xlfn.IFNA(_xlfn.XLOOKUP($B6&amp;$C6,data!$F:$F,data!$CK:$CK),-1)</f>
        <v>0</v>
      </c>
      <c r="R6" s="54">
        <f>_xlfn.IFNA(_xlfn.XLOOKUP($B6&amp;$C6,data!$F:$F,data!$CL:$CL),-1)</f>
        <v>0</v>
      </c>
      <c r="S6" s="54">
        <f>_xlfn.IFNA(_xlfn.XLOOKUP($B6&amp;$C6,data!$F:$F,data!$CH:$CH),-1) + _xlfn.IFNA(_xlfn.XLOOKUP($B6&amp;$C6,data!$F:$F,data!$CI:$CI),-1) + _xlfn.IFNA(_xlfn.XLOOKUP($B6&amp;$C6,data!$F:$F,data!$CK:$CK),-1) + _xlfn.IFNA(_xlfn.XLOOKUP($B6&amp;$C6,data!$F:$F,data!$CL:$CL),-1)</f>
        <v>0</v>
      </c>
      <c r="T6" s="8">
        <f>_xlfn.IFNA(_xlfn.XLOOKUP(B6&amp;C6,data!F:F,data!J:J),"")</f>
        <v>44860.429166666669</v>
      </c>
      <c r="U6" s="6">
        <f>'Ch2'!F6</f>
        <v>752941.21382549405</v>
      </c>
      <c r="V6" s="6"/>
      <c r="W6" s="8">
        <f>_xlfn.IFNA(_xlfn.XLOOKUP(B6&amp;C6,data!F:F,data!J:J),"")</f>
        <v>44860.429166666669</v>
      </c>
      <c r="Y6" s="30">
        <f ca="1"/>
        <v>44860.429166666669</v>
      </c>
      <c r="Z6" t="str">
        <f ca="1"/>
        <v>C2FEN00617</v>
      </c>
      <c r="AA6" s="6">
        <f ca="1"/>
        <v>73</v>
      </c>
      <c r="AB6" s="7">
        <f ca="1"/>
        <v>541603.89754902595</v>
      </c>
      <c r="AC6" s="7">
        <f ca="1"/>
        <v>1294545.11137452</v>
      </c>
      <c r="AD6" s="10" t="str">
        <f ca="1"/>
        <v>GravityX, MoM</v>
      </c>
      <c r="AE6" s="39">
        <f ca="1"/>
        <v>1.7276929438359012E-3</v>
      </c>
      <c r="AF6" s="7">
        <f ca="1"/>
        <v>541569.78617450595</v>
      </c>
      <c r="AG6" s="7" t="str">
        <f ca="1"/>
        <v>GOT-BSI-OPF, MoM</v>
      </c>
      <c r="AH6" s="7">
        <f ca="1"/>
        <v>540669.786174507</v>
      </c>
      <c r="AI6" s="33">
        <f ca="1"/>
        <v>119</v>
      </c>
      <c r="AJ6" s="33">
        <f ca="1"/>
        <v>119</v>
      </c>
      <c r="AK6" s="33" t="str">
        <f t="shared" ca="1" si="2"/>
        <v/>
      </c>
      <c r="AL6" s="7">
        <f t="shared" ca="1" si="3"/>
        <v>546076.48403625202</v>
      </c>
      <c r="AM6" s="30">
        <f ca="1"/>
        <v>44860.429166666669</v>
      </c>
      <c r="AN6" t="str">
        <f ca="1"/>
        <v>C2FEN00617</v>
      </c>
      <c r="AO6" s="67">
        <f ca="1"/>
        <v>73</v>
      </c>
      <c r="AP6" s="7">
        <f ca="1"/>
        <v>541603.89754902595</v>
      </c>
      <c r="AQ6" s="7">
        <f ca="1"/>
        <v>1294545.11137452</v>
      </c>
      <c r="AR6" s="30" t="str">
        <f ca="1"/>
        <v>GravityX, MoM</v>
      </c>
      <c r="AS6" s="39">
        <f ca="1"/>
        <v>1.7276929438359012E-3</v>
      </c>
      <c r="AT6" s="7">
        <f ca="1"/>
        <v>541569.78617450595</v>
      </c>
      <c r="AU6" t="str">
        <f ca="1"/>
        <v>GOT-BSI-OPF, MoM</v>
      </c>
      <c r="AV6" s="7">
        <f ca="1"/>
        <v>540669.786174507</v>
      </c>
      <c r="AW6">
        <f ca="1"/>
        <v>119</v>
      </c>
      <c r="AX6" s="33">
        <f ca="1"/>
        <v>119</v>
      </c>
      <c r="AY6" s="33" t="str">
        <f t="shared" ca="1" si="4"/>
        <v/>
      </c>
      <c r="BA6" s="83">
        <v>6.7014000000000004E-2</v>
      </c>
      <c r="BB6" s="39">
        <v>6.7034124150381347E-2</v>
      </c>
      <c r="BC6" s="83">
        <f>BB6-BA6</f>
        <v>2.0124150381342631E-5</v>
      </c>
      <c r="BD6">
        <f t="shared" ca="1" si="6"/>
        <v>2</v>
      </c>
      <c r="BE6" t="str">
        <f t="shared" si="8"/>
        <v>&gt;0.007</v>
      </c>
      <c r="BF6" t="str">
        <f t="shared" si="9"/>
        <v>&lt;0.008</v>
      </c>
      <c r="BG6">
        <f t="shared" si="10"/>
        <v>7.0000000000000001E-3</v>
      </c>
      <c r="BK6">
        <f t="shared" si="7"/>
        <v>5</v>
      </c>
      <c r="BL6" s="39">
        <v>3.2369488494055076E-5</v>
      </c>
      <c r="BM6" s="30">
        <f ca="1"/>
        <v>44722.577777777777</v>
      </c>
      <c r="BN6" t="str">
        <f ca="1"/>
        <v>C2FEN31777</v>
      </c>
      <c r="BO6">
        <f ca="1"/>
        <v>12</v>
      </c>
      <c r="BP6" s="7">
        <f ca="1"/>
        <v>46866638.068575799</v>
      </c>
      <c r="BQ6" s="7">
        <f ca="1"/>
        <v>105446235.913606</v>
      </c>
      <c r="BR6" s="30" t="str">
        <f ca="1"/>
        <v>GravityX, MoM</v>
      </c>
      <c r="BS6" s="39">
        <f ca="1"/>
        <v>3.2367645033559711E-5</v>
      </c>
      <c r="BT6" s="7">
        <f ca="1"/>
        <v>46865121.154969797</v>
      </c>
      <c r="BU6" t="str">
        <f ca="1"/>
        <v>GravityX Div. 2</v>
      </c>
      <c r="BV6" s="7">
        <f ca="1"/>
        <v>46865121.154969797</v>
      </c>
      <c r="BW6">
        <f ca="1"/>
        <v>21</v>
      </c>
    </row>
    <row r="7" spans="1:75" x14ac:dyDescent="0.2">
      <c r="A7" s="30">
        <f>_xlfn.IFNA(_xlfn.XLOOKUP(B7&amp;C7,data!F:F,data!J:J),DATEVALUE("10/4/2021"))</f>
        <v>44860.429861111108</v>
      </c>
      <c r="B7" s="5" t="s">
        <v>317</v>
      </c>
      <c r="C7" s="5">
        <v>25</v>
      </c>
      <c r="D7" s="7">
        <f>E7-U7</f>
        <v>149092.45762713021</v>
      </c>
      <c r="E7" s="6">
        <f>_xlfn.IFNA(_xlfn.XLOOKUP($B7&amp;$C7,data!$F:$F,data!I:I),'Ch2'!D7)</f>
        <v>4140985.0639140802</v>
      </c>
      <c r="F7" s="6" t="str">
        <f>_xlfn.IFNA(_xlfn.XLOOKUP($B7&amp;$C7,data!$F:$F,data!B:B),'Ch2'!E7)</f>
        <v>GravityX, MoM</v>
      </c>
      <c r="G7" s="10">
        <f t="shared" si="5"/>
        <v>4.4875031820004185E-3</v>
      </c>
      <c r="H7" s="6">
        <f>IF('Ch2'!C7=D7,"",'Ch2'!K7)</f>
        <v>149084.86530830991</v>
      </c>
      <c r="I7" s="7" t="str">
        <f>IF('Ch2'!C7=D7,"",'Ch2'!M7)</f>
        <v>GOT-BSI-OPF, MoM</v>
      </c>
      <c r="J7" s="6">
        <f>'Ch2'!C7</f>
        <v>148426.39371305006</v>
      </c>
      <c r="K7" s="33">
        <f>IF(G7="","",_xlfn.XLOOKUP(B7&amp;"_"&amp;C7,submissions!A:A,submissions!H:H))</f>
        <v>23</v>
      </c>
      <c r="L7" s="33">
        <f>_xlfn.XLOOKUP(B7&amp;"_"&amp;C7,submissions!A:A,submissions!K:K)</f>
        <v>23</v>
      </c>
      <c r="M7" s="33" t="str">
        <f t="shared" si="1"/>
        <v/>
      </c>
      <c r="N7" s="35">
        <f>'Ch2 best data'!$CR7 + 'Ch2 best data'!$CS7 + 'Ch2 best data'!$CU7 + 'Ch2 best data'!$CV7</f>
        <v>0</v>
      </c>
      <c r="O7" s="54">
        <f>_xlfn.IFNA(_xlfn.XLOOKUP($B7&amp;$C7,data!$F:$F,data!$CH:$CH),-1)</f>
        <v>0</v>
      </c>
      <c r="P7" s="54">
        <f>_xlfn.IFNA(_xlfn.XLOOKUP($B7&amp;$C7,data!$F:$F,data!$CI:$CI),-1)</f>
        <v>0</v>
      </c>
      <c r="Q7" s="54">
        <f>_xlfn.IFNA(_xlfn.XLOOKUP($B7&amp;$C7,data!$F:$F,data!$CK:$CK),-1)</f>
        <v>0</v>
      </c>
      <c r="R7" s="54">
        <f>_xlfn.IFNA(_xlfn.XLOOKUP($B7&amp;$C7,data!$F:$F,data!$CL:$CL),-1)</f>
        <v>0</v>
      </c>
      <c r="S7" s="54">
        <f>_xlfn.IFNA(_xlfn.XLOOKUP($B7&amp;$C7,data!$F:$F,data!$CH:$CH),-1) + _xlfn.IFNA(_xlfn.XLOOKUP($B7&amp;$C7,data!$F:$F,data!$CI:$CI),-1) + _xlfn.IFNA(_xlfn.XLOOKUP($B7&amp;$C7,data!$F:$F,data!$CK:$CK),-1) + _xlfn.IFNA(_xlfn.XLOOKUP($B7&amp;$C7,data!$F:$F,data!$CL:$CL),-1)</f>
        <v>0</v>
      </c>
      <c r="T7" s="8">
        <f>_xlfn.IFNA(_xlfn.XLOOKUP(B7&amp;C7,data!F:F,data!J:J),"")</f>
        <v>44860.429861111108</v>
      </c>
      <c r="U7" s="6">
        <f>'Ch2'!F7</f>
        <v>3991892.6062869499</v>
      </c>
      <c r="V7" s="6"/>
      <c r="W7" s="8">
        <f>_xlfn.IFNA(_xlfn.XLOOKUP(B7&amp;C7,data!F:F,data!J:J),"")</f>
        <v>44860.429861111108</v>
      </c>
      <c r="Y7" s="30">
        <f ca="1"/>
        <v>44860.302083333336</v>
      </c>
      <c r="Z7" t="str">
        <f ca="1"/>
        <v>C2FEN06100</v>
      </c>
      <c r="AA7" s="6">
        <f ca="1"/>
        <v>26</v>
      </c>
      <c r="AB7" s="7">
        <f ca="1"/>
        <v>1863529.3586331401</v>
      </c>
      <c r="AC7" s="7">
        <f ca="1"/>
        <v>4800405.7006553002</v>
      </c>
      <c r="AD7" s="10" t="str">
        <f ca="1"/>
        <v>GOT-BSI-OPF, MoM</v>
      </c>
      <c r="AE7" s="39">
        <f ca="1"/>
        <v>1.0610062596949632E-4</v>
      </c>
      <c r="AF7" s="7">
        <f ca="1"/>
        <v>1863523.2205848098</v>
      </c>
      <c r="AG7" s="7" t="str">
        <f ca="1"/>
        <v>GravityX, MoM</v>
      </c>
      <c r="AH7" s="7">
        <f ca="1"/>
        <v>1863331.6579778399</v>
      </c>
      <c r="AI7" s="33">
        <f ca="1"/>
        <v>1</v>
      </c>
      <c r="AJ7" s="33">
        <f ca="1"/>
        <v>18</v>
      </c>
      <c r="AK7" s="33" t="str">
        <f t="shared" ca="1" si="2"/>
        <v>**</v>
      </c>
      <c r="AL7" s="7">
        <f t="shared" ca="1" si="3"/>
        <v>1881964.9745576184</v>
      </c>
      <c r="AM7" s="30">
        <f ca="1"/>
        <v>44860.429861111108</v>
      </c>
      <c r="AN7" t="str">
        <f ca="1"/>
        <v>C2FEN02020</v>
      </c>
      <c r="AO7" s="67">
        <f ca="1"/>
        <v>25</v>
      </c>
      <c r="AP7" s="7">
        <f ca="1"/>
        <v>149092.45762713021</v>
      </c>
      <c r="AQ7" s="7">
        <f ca="1"/>
        <v>4140985.0639140802</v>
      </c>
      <c r="AR7" s="30" t="str">
        <f ca="1"/>
        <v>GravityX, MoM</v>
      </c>
      <c r="AS7" s="39">
        <f ca="1"/>
        <v>4.4875031820004185E-3</v>
      </c>
      <c r="AT7" s="7">
        <f ca="1"/>
        <v>149084.86530830991</v>
      </c>
      <c r="AU7" t="str">
        <f ca="1"/>
        <v>GOT-BSI-OPF, MoM</v>
      </c>
      <c r="AV7" s="7">
        <f ca="1"/>
        <v>148426.39371305006</v>
      </c>
      <c r="AW7">
        <f ca="1"/>
        <v>23</v>
      </c>
      <c r="AX7" s="33">
        <f ca="1"/>
        <v>23</v>
      </c>
      <c r="AY7" s="33" t="str">
        <f t="shared" ca="1" si="4"/>
        <v/>
      </c>
      <c r="BA7" s="83">
        <v>1.7738E-2</v>
      </c>
      <c r="BB7" s="39">
        <v>1.7771557442457953E-2</v>
      </c>
      <c r="BC7" s="83">
        <f>BB7-BA7</f>
        <v>3.3557442457952252E-5</v>
      </c>
      <c r="BD7">
        <f t="shared" ca="1" si="6"/>
        <v>2</v>
      </c>
      <c r="BE7" t="str">
        <f t="shared" si="8"/>
        <v>&gt;0.006</v>
      </c>
      <c r="BF7" t="str">
        <f t="shared" si="9"/>
        <v>&lt;0.007</v>
      </c>
      <c r="BG7">
        <f t="shared" si="10"/>
        <v>6.0000000000000001E-3</v>
      </c>
      <c r="BK7">
        <f t="shared" si="7"/>
        <v>6</v>
      </c>
      <c r="BL7" s="39">
        <v>4.277405615615848E-5</v>
      </c>
      <c r="BM7" s="30">
        <f ca="1"/>
        <v>44721.96875</v>
      </c>
      <c r="BN7" t="str">
        <f ca="1"/>
        <v>C2FEN31777</v>
      </c>
      <c r="BO7">
        <f ca="1"/>
        <v>11</v>
      </c>
      <c r="BP7" s="7">
        <f ca="1"/>
        <v>3159497.1711279899</v>
      </c>
      <c r="BQ7" s="7">
        <f ca="1"/>
        <v>129394052.13872799</v>
      </c>
      <c r="BR7" s="30" t="str">
        <f ca="1"/>
        <v>GravityX, MoM</v>
      </c>
      <c r="BS7" s="39">
        <f ca="1"/>
        <v>4.277405615615848E-5</v>
      </c>
      <c r="BT7" s="7">
        <f ca="1"/>
        <v>3159362.0323989987</v>
      </c>
      <c r="BU7" t="str">
        <f ca="1"/>
        <v>GravityX Div. 4</v>
      </c>
      <c r="BV7" s="7">
        <f ca="1"/>
        <v>3159362.0323989987</v>
      </c>
      <c r="BW7">
        <f ca="1"/>
        <v>21</v>
      </c>
    </row>
    <row r="8" spans="1:75" x14ac:dyDescent="0.2">
      <c r="A8" s="30">
        <f>_xlfn.IFNA(_xlfn.XLOOKUP(B8&amp;C8,data!F:F,data!J:J),DATEVALUE("10/4/2021"))</f>
        <v>44670.709722222222</v>
      </c>
      <c r="B8" s="5" t="s">
        <v>317</v>
      </c>
      <c r="C8" s="5">
        <v>121</v>
      </c>
      <c r="D8" s="7">
        <f t="shared" si="0"/>
        <v>221957.65125006996</v>
      </c>
      <c r="E8" s="6">
        <f>_xlfn.IFNA(_xlfn.XLOOKUP($B8&amp;$C8,data!$F:$F,data!I:I),'Ch2'!D8)</f>
        <v>6453538.5038894499</v>
      </c>
      <c r="F8" s="6" t="str">
        <f>_xlfn.IFNA(_xlfn.XLOOKUP($B8&amp;$C8,data!$F:$F,data!B:B),'Ch2'!E8)</f>
        <v>GravityX, MoM</v>
      </c>
      <c r="G8" s="10">
        <f t="shared" si="5"/>
        <v>5.1163797107234288E-4</v>
      </c>
      <c r="H8" s="6">
        <f>IF('Ch2'!C8=D8,"",'Ch2'!K8)</f>
        <v>221941.93496656045</v>
      </c>
      <c r="I8" s="7" t="str">
        <f>IF('Ch2'!C8=D8,"",'Ch2'!M8)</f>
        <v>Gordian Knot, MoM</v>
      </c>
      <c r="J8" s="6">
        <f>'Ch2'!C8</f>
        <v>221844.14736062009</v>
      </c>
      <c r="K8" s="33">
        <f>IF(G8="","",_xlfn.XLOOKUP(B8&amp;"_"&amp;C8,submissions!A:A,submissions!H:H))</f>
        <v>33</v>
      </c>
      <c r="L8" s="33">
        <f>_xlfn.XLOOKUP(B8&amp;"_"&amp;C8,submissions!A:A,submissions!K:K)</f>
        <v>33</v>
      </c>
      <c r="M8" s="33" t="str">
        <f t="shared" si="1"/>
        <v/>
      </c>
      <c r="N8" s="35">
        <f>'Ch2 best data'!$CR8 + 'Ch2 best data'!$CS8 + 'Ch2 best data'!$CU8 + 'Ch2 best data'!$CV8</f>
        <v>0</v>
      </c>
      <c r="O8" s="54">
        <f>_xlfn.IFNA(_xlfn.XLOOKUP($B8&amp;$C8,data!$F:$F,data!$CH:$CH),-1)</f>
        <v>0</v>
      </c>
      <c r="P8" s="54">
        <f>_xlfn.IFNA(_xlfn.XLOOKUP($B8&amp;$C8,data!$F:$F,data!$CI:$CI),-1)</f>
        <v>0</v>
      </c>
      <c r="Q8" s="54">
        <f>_xlfn.IFNA(_xlfn.XLOOKUP($B8&amp;$C8,data!$F:$F,data!$CK:$CK),-1)</f>
        <v>0</v>
      </c>
      <c r="R8" s="54">
        <f>_xlfn.IFNA(_xlfn.XLOOKUP($B8&amp;$C8,data!$F:$F,data!$CL:$CL),-1)</f>
        <v>0</v>
      </c>
      <c r="S8" s="54">
        <f>_xlfn.IFNA(_xlfn.XLOOKUP($B8&amp;$C8,data!$F:$F,data!$CH:$CH),-1) + _xlfn.IFNA(_xlfn.XLOOKUP($B8&amp;$C8,data!$F:$F,data!$CI:$CI),-1) + _xlfn.IFNA(_xlfn.XLOOKUP($B8&amp;$C8,data!$F:$F,data!$CK:$CK),-1) + _xlfn.IFNA(_xlfn.XLOOKUP($B8&amp;$C8,data!$F:$F,data!$CL:$CL),-1)</f>
        <v>0</v>
      </c>
      <c r="T8" s="8">
        <f>_xlfn.IFNA(_xlfn.XLOOKUP(B8&amp;C8,data!F:F,data!J:J),"")</f>
        <v>44670.709722222222</v>
      </c>
      <c r="U8" s="6">
        <f>'Ch2'!F8</f>
        <v>6231580.8526393799</v>
      </c>
      <c r="V8" s="6"/>
      <c r="W8" s="8">
        <f>_xlfn.IFNA(_xlfn.XLOOKUP(B8&amp;C8,data!F:F,data!J:J),"")</f>
        <v>44670.709722222222</v>
      </c>
      <c r="Y8" s="30">
        <f ca="1"/>
        <v>44810.559027777781</v>
      </c>
      <c r="Z8" t="str">
        <f ca="1"/>
        <v>C2FEN03288</v>
      </c>
      <c r="AA8" s="6">
        <f ca="1"/>
        <v>9</v>
      </c>
      <c r="AB8" s="7">
        <f ca="1"/>
        <v>258547.09558610059</v>
      </c>
      <c r="AC8" s="7">
        <f ca="1"/>
        <v>16793530.4000348</v>
      </c>
      <c r="AD8" s="10" t="str">
        <f ca="1"/>
        <v>GOT-BSI-OPF, MoM</v>
      </c>
      <c r="AE8" s="39">
        <f ca="1"/>
        <v>7.8732339245246585E-4</v>
      </c>
      <c r="AF8" s="7">
        <f ca="1"/>
        <v>258456.91748799942</v>
      </c>
      <c r="AG8" s="7" t="str">
        <f ca="1"/>
        <v>GravityX, MoM</v>
      </c>
      <c r="AH8" s="7">
        <f ca="1"/>
        <v>258343.69555130042</v>
      </c>
      <c r="AI8" s="33">
        <f ca="1"/>
        <v>8</v>
      </c>
      <c r="AJ8" s="33">
        <f ca="1"/>
        <v>25</v>
      </c>
      <c r="AK8" s="33" t="str">
        <f t="shared" ca="1" si="2"/>
        <v>**</v>
      </c>
      <c r="AL8" s="7">
        <f t="shared" ca="1" si="3"/>
        <v>260927.13250681342</v>
      </c>
      <c r="AM8" s="30">
        <f ca="1"/>
        <v>44670.709722222222</v>
      </c>
      <c r="AN8" t="str">
        <f ca="1"/>
        <v>C2FEN02020</v>
      </c>
      <c r="AO8" s="67">
        <f ca="1"/>
        <v>121</v>
      </c>
      <c r="AP8" s="7">
        <f ca="1"/>
        <v>221957.65125006996</v>
      </c>
      <c r="AQ8" s="7">
        <f ca="1"/>
        <v>6453538.5038894499</v>
      </c>
      <c r="AR8" s="30" t="str">
        <f ca="1"/>
        <v>GravityX, MoM</v>
      </c>
      <c r="AS8" s="39">
        <f ca="1"/>
        <v>5.1163797107234288E-4</v>
      </c>
      <c r="AT8" s="7">
        <f ca="1"/>
        <v>221941.93496656045</v>
      </c>
      <c r="AU8" t="str">
        <f ca="1"/>
        <v>Gordian Knot, MoM</v>
      </c>
      <c r="AV8" s="7">
        <f ca="1"/>
        <v>221844.14736062009</v>
      </c>
      <c r="AW8">
        <f ca="1"/>
        <v>33</v>
      </c>
      <c r="AX8" s="33">
        <f ca="1"/>
        <v>33</v>
      </c>
      <c r="AY8" s="33" t="str">
        <f t="shared" ca="1" si="4"/>
        <v/>
      </c>
      <c r="BD8">
        <f t="shared" ca="1" si="6"/>
        <v>2</v>
      </c>
      <c r="BE8" t="str">
        <f t="shared" si="8"/>
        <v>&gt;0.005</v>
      </c>
      <c r="BF8" t="str">
        <f t="shared" si="9"/>
        <v>&lt;0.006</v>
      </c>
      <c r="BG8">
        <f t="shared" si="10"/>
        <v>5.0000000000000001E-3</v>
      </c>
      <c r="BK8">
        <f t="shared" si="7"/>
        <v>7</v>
      </c>
      <c r="BL8" s="39">
        <v>7.3340628571116895E-5</v>
      </c>
      <c r="BM8" s="30">
        <f ca="1"/>
        <v>44772.603472222225</v>
      </c>
      <c r="BN8" t="str">
        <f ca="1"/>
        <v>C2FEN06100</v>
      </c>
      <c r="BO8">
        <f ca="1"/>
        <v>9</v>
      </c>
      <c r="BP8" s="7">
        <f ca="1"/>
        <v>2249941.5840882906</v>
      </c>
      <c r="BQ8" s="7">
        <f ca="1"/>
        <v>4768289.3929829104</v>
      </c>
      <c r="BR8" s="30" t="str">
        <f ca="1"/>
        <v>GravityX, MoM</v>
      </c>
      <c r="BS8" s="39">
        <f ca="1"/>
        <v>7.3515305017535226E-5</v>
      </c>
      <c r="BT8" s="7">
        <f ca="1"/>
        <v>2249776.1911053802</v>
      </c>
      <c r="BU8" t="str">
        <f ca="1"/>
        <v>GO-SNIP Div. 2,4</v>
      </c>
      <c r="BV8" s="7">
        <f ca="1"/>
        <v>2249776.1911053802</v>
      </c>
      <c r="BW8">
        <f ca="1"/>
        <v>13.428571428571429</v>
      </c>
    </row>
    <row r="9" spans="1:75" x14ac:dyDescent="0.2">
      <c r="A9" s="30">
        <f>_xlfn.IFNA(_xlfn.XLOOKUP(B9&amp;C9,data!F:F,data!J:J),DATEVALUE("10/4/2021"))</f>
        <v>44782.305555555555</v>
      </c>
      <c r="B9" s="5" t="s">
        <v>317</v>
      </c>
      <c r="C9" s="5">
        <v>134</v>
      </c>
      <c r="D9" s="7">
        <f t="shared" si="0"/>
        <v>170551.89110297058</v>
      </c>
      <c r="E9" s="7">
        <v>4909024.8987034904</v>
      </c>
      <c r="F9" s="6" t="str">
        <f>_xlfn.IFNA(_xlfn.XLOOKUP($B9&amp;$C9,data!$F:$F,data!B:B),'Ch2'!E9)</f>
        <v>GOT-BSI-OPF, MoM</v>
      </c>
      <c r="G9" s="10">
        <f t="shared" si="5"/>
        <v>3.7896904931156161E-3</v>
      </c>
      <c r="H9" s="6">
        <f>IF('Ch2'!C9=D9,"",'Ch2'!K9)</f>
        <v>170547.98553234991</v>
      </c>
      <c r="I9" s="7" t="str">
        <f>IF('Ch2'!C9=D9,"",'Ch2'!M9)</f>
        <v>GravityX, MoM</v>
      </c>
      <c r="J9" s="6">
        <f>'Ch2'!C9</f>
        <v>169907.99239946995</v>
      </c>
      <c r="K9" s="33">
        <f>IF(G9="","",_xlfn.XLOOKUP(B9&amp;"_"&amp;C9,submissions!A:A,submissions!H:H))</f>
        <v>12</v>
      </c>
      <c r="L9" s="33">
        <f ca="1">_xlfn.XLOOKUP(B9&amp;"_"&amp;C9,submissions!A:A,submissions!K:K)</f>
        <v>133</v>
      </c>
      <c r="M9" s="33" t="str">
        <f t="shared" si="1"/>
        <v/>
      </c>
      <c r="N9" s="35">
        <f>'Ch2 best data'!$CR9 + 'Ch2 best data'!$CS9 + 'Ch2 best data'!$CU9 + 'Ch2 best data'!$CV9</f>
        <v>0</v>
      </c>
      <c r="O9" s="54">
        <f>_xlfn.IFNA(_xlfn.XLOOKUP($B9&amp;$C9,data!$F:$F,data!$CH:$CH),-1)</f>
        <v>0</v>
      </c>
      <c r="P9" s="54">
        <f>_xlfn.IFNA(_xlfn.XLOOKUP($B9&amp;$C9,data!$F:$F,data!$CI:$CI),-1)</f>
        <v>0</v>
      </c>
      <c r="Q9" s="54">
        <f>_xlfn.IFNA(_xlfn.XLOOKUP($B9&amp;$C9,data!$F:$F,data!$CK:$CK),-1)</f>
        <v>0</v>
      </c>
      <c r="R9" s="54">
        <f>_xlfn.IFNA(_xlfn.XLOOKUP($B9&amp;$C9,data!$F:$F,data!$CL:$CL),-1)</f>
        <v>0</v>
      </c>
      <c r="S9" s="54">
        <f>_xlfn.IFNA(_xlfn.XLOOKUP($B9&amp;$C9,data!$F:$F,data!$CH:$CH),-1) + _xlfn.IFNA(_xlfn.XLOOKUP($B9&amp;$C9,data!$F:$F,data!$CI:$CI),-1) + _xlfn.IFNA(_xlfn.XLOOKUP($B9&amp;$C9,data!$F:$F,data!$CK:$CK),-1) + _xlfn.IFNA(_xlfn.XLOOKUP($B9&amp;$C9,data!$F:$F,data!$CL:$CL),-1)</f>
        <v>0</v>
      </c>
      <c r="T9" s="63">
        <v>44641.336805555555</v>
      </c>
      <c r="U9" s="6">
        <f>'Ch2'!F9</f>
        <v>4738473.0076005198</v>
      </c>
      <c r="V9" s="6"/>
      <c r="W9" s="8">
        <f>_xlfn.IFNA(_xlfn.XLOOKUP(B9&amp;C9,data!F:F,data!J:J),"")</f>
        <v>44782.305555555555</v>
      </c>
      <c r="X9" s="8">
        <v>44634.646826076387</v>
      </c>
      <c r="Y9" s="30">
        <f ca="1"/>
        <v>44810.556944444441</v>
      </c>
      <c r="Z9" t="str">
        <f ca="1"/>
        <v>C2FEN03288</v>
      </c>
      <c r="AA9" s="6">
        <f ca="1"/>
        <v>35</v>
      </c>
      <c r="AB9" s="7">
        <f ca="1"/>
        <v>245251.92392789945</v>
      </c>
      <c r="AC9" s="7">
        <f ca="1"/>
        <v>9619314.9997287393</v>
      </c>
      <c r="AD9" s="10" t="str">
        <f ca="1"/>
        <v>GOT-BSI-OPF, MoM</v>
      </c>
      <c r="AE9" s="10">
        <f ca="1"/>
        <v>1.0163132930516294E-3</v>
      </c>
      <c r="AF9" s="7">
        <f ca="1"/>
        <v>245092.84321030043</v>
      </c>
      <c r="AG9" s="7" t="str">
        <f ca="1"/>
        <v>GravityX, MoM</v>
      </c>
      <c r="AH9" s="7">
        <f ca="1"/>
        <v>245002.9241991993</v>
      </c>
      <c r="AI9" s="33">
        <f ca="1"/>
        <v>8</v>
      </c>
      <c r="AJ9" s="33">
        <f ca="1"/>
        <v>25</v>
      </c>
      <c r="AK9" s="33" t="str">
        <f t="shared" ca="1" si="2"/>
        <v>**</v>
      </c>
      <c r="AL9" s="33"/>
      <c r="AM9" s="30">
        <f ca="1"/>
        <v>44782.305555555555</v>
      </c>
      <c r="AN9" t="str">
        <f ca="1"/>
        <v>C2FEN02020</v>
      </c>
      <c r="AO9" s="67">
        <f ca="1"/>
        <v>134</v>
      </c>
      <c r="AP9" s="7">
        <f ca="1"/>
        <v>170551.89110297058</v>
      </c>
      <c r="AQ9" s="7">
        <f ca="1"/>
        <v>4909024.8987034904</v>
      </c>
      <c r="AR9" s="30" t="str">
        <f ca="1"/>
        <v>GOT-BSI-OPF, MoM</v>
      </c>
      <c r="AS9" s="39">
        <f ca="1"/>
        <v>3.7896904931156161E-3</v>
      </c>
      <c r="AT9" s="7">
        <f ca="1"/>
        <v>170547.98553234991</v>
      </c>
      <c r="AU9" t="str">
        <f ca="1"/>
        <v>GravityX, MoM</v>
      </c>
      <c r="AV9" s="7">
        <f ca="1"/>
        <v>169907.99239946995</v>
      </c>
      <c r="AW9">
        <f ca="1"/>
        <v>12</v>
      </c>
      <c r="AX9" s="33">
        <f ca="1"/>
        <v>133</v>
      </c>
      <c r="AY9" s="33" t="str">
        <f t="shared" ca="1" si="4"/>
        <v>**</v>
      </c>
      <c r="BD9">
        <f t="shared" ca="1" si="6"/>
        <v>4</v>
      </c>
      <c r="BE9" t="str">
        <f t="shared" ref="BE9:BE13" si="11">"&gt;"&amp;BG9</f>
        <v>&gt;0.004</v>
      </c>
      <c r="BF9" t="str">
        <f t="shared" si="9"/>
        <v>&lt;0.005</v>
      </c>
      <c r="BG9">
        <f t="shared" ref="BG9:BG12" si="12">BG8-0.001</f>
        <v>4.0000000000000001E-3</v>
      </c>
      <c r="BK9">
        <f t="shared" si="7"/>
        <v>8</v>
      </c>
      <c r="BL9" s="39">
        <v>7.6322495239145027E-5</v>
      </c>
      <c r="BM9" s="30">
        <f ca="1"/>
        <v>44708.509027777778</v>
      </c>
      <c r="BN9" t="str">
        <f ca="1"/>
        <v>C2FEN08718</v>
      </c>
      <c r="BO9">
        <f ca="1"/>
        <v>20</v>
      </c>
      <c r="BP9" s="7">
        <f ca="1"/>
        <v>200300.26364781399</v>
      </c>
      <c r="BQ9" s="7">
        <f ca="1"/>
        <v>663766.28624923399</v>
      </c>
      <c r="BR9" s="30" t="str">
        <f ca="1"/>
        <v>GravityX, MoM</v>
      </c>
      <c r="BS9" s="39">
        <f ca="1"/>
        <v>7.6322495239145027E-5</v>
      </c>
      <c r="BT9" s="7">
        <f ca="1"/>
        <v>200284.97739858</v>
      </c>
      <c r="BU9" t="str">
        <f ca="1"/>
        <v>GravityX Div. 2,4</v>
      </c>
      <c r="BV9" s="7">
        <f ca="1"/>
        <v>200284.97739858</v>
      </c>
      <c r="BW9">
        <f ca="1"/>
        <v>23</v>
      </c>
    </row>
    <row r="10" spans="1:75" x14ac:dyDescent="0.2">
      <c r="A10" s="30">
        <f>_xlfn.IFNA(_xlfn.XLOOKUP(B10&amp;C10,data!F:F,data!J:J),DATEVALUE("10/4/2021"))</f>
        <v>44860.429861111108</v>
      </c>
      <c r="B10" s="5" t="s">
        <v>317</v>
      </c>
      <c r="C10" s="5">
        <v>260</v>
      </c>
      <c r="D10" s="7">
        <f t="shared" si="0"/>
        <v>201733.34703199007</v>
      </c>
      <c r="E10" s="6">
        <f>_xlfn.IFNA(_xlfn.XLOOKUP($B10&amp;$C10,data!$F:$F,data!I:I),'Ch2'!D10)</f>
        <v>6057461.3070239099</v>
      </c>
      <c r="F10" s="6" t="str">
        <f>_xlfn.IFNA(_xlfn.XLOOKUP($B10&amp;$C10,data!$F:$F,data!B:B),'Ch2'!E10)</f>
        <v>GravityX, MoM</v>
      </c>
      <c r="G10" s="10">
        <f t="shared" si="5"/>
        <v>6.3642766026439368E-4</v>
      </c>
      <c r="H10" s="6">
        <f>IF('Ch2'!C10=D10,"",'Ch2'!K10)</f>
        <v>201713.04000808019</v>
      </c>
      <c r="I10" s="7" t="str">
        <f>IF('Ch2'!C10=D10,"",'Ch2'!M10)</f>
        <v>GOT-BSI-OPF, MoM</v>
      </c>
      <c r="J10" s="6">
        <f>'Ch2'!C10</f>
        <v>201605.04000808019</v>
      </c>
      <c r="K10" s="33">
        <f>IF(G10="","",_xlfn.XLOOKUP(B10&amp;"_"&amp;C10,submissions!A:A,submissions!H:H))</f>
        <v>23</v>
      </c>
      <c r="L10" s="33">
        <f>_xlfn.XLOOKUP(B10&amp;"_"&amp;C10,submissions!A:A,submissions!K:K)</f>
        <v>23</v>
      </c>
      <c r="M10" s="33" t="str">
        <f t="shared" si="1"/>
        <v/>
      </c>
      <c r="N10" s="35">
        <f>'Ch2 best data'!$CR10 + 'Ch2 best data'!$CS10 + 'Ch2 best data'!$CU10 + 'Ch2 best data'!$CV10</f>
        <v>0</v>
      </c>
      <c r="O10" s="54">
        <f>_xlfn.IFNA(_xlfn.XLOOKUP($B10&amp;$C10,data!$F:$F,data!$CH:$CH),-1)</f>
        <v>0</v>
      </c>
      <c r="P10" s="54">
        <f>_xlfn.IFNA(_xlfn.XLOOKUP($B10&amp;$C10,data!$F:$F,data!$CI:$CI),-1)</f>
        <v>0</v>
      </c>
      <c r="Q10" s="54">
        <f>_xlfn.IFNA(_xlfn.XLOOKUP($B10&amp;$C10,data!$F:$F,data!$CK:$CK),-1)</f>
        <v>0</v>
      </c>
      <c r="R10" s="54">
        <f>_xlfn.IFNA(_xlfn.XLOOKUP($B10&amp;$C10,data!$F:$F,data!$CL:$CL),-1)</f>
        <v>0</v>
      </c>
      <c r="S10" s="54">
        <f>_xlfn.IFNA(_xlfn.XLOOKUP($B10&amp;$C10,data!$F:$F,data!$CH:$CH),-1) + _xlfn.IFNA(_xlfn.XLOOKUP($B10&amp;$C10,data!$F:$F,data!$CI:$CI),-1) + _xlfn.IFNA(_xlfn.XLOOKUP($B10&amp;$C10,data!$F:$F,data!$CK:$CK),-1) + _xlfn.IFNA(_xlfn.XLOOKUP($B10&amp;$C10,data!$F:$F,data!$CL:$CL),-1)</f>
        <v>0</v>
      </c>
      <c r="T10" s="8">
        <f>_xlfn.IFNA(_xlfn.XLOOKUP(B10&amp;C10,data!F:F,data!J:J),"")</f>
        <v>44860.429861111108</v>
      </c>
      <c r="U10" s="6">
        <f>'Ch2'!F10</f>
        <v>5855727.9599919198</v>
      </c>
      <c r="V10" s="6"/>
      <c r="W10" s="8">
        <f>_xlfn.IFNA(_xlfn.XLOOKUP(B10&amp;C10,data!F:F,data!J:J),"")</f>
        <v>44860.429861111108</v>
      </c>
      <c r="Y10" s="30">
        <f ca="1"/>
        <v>44810.54583333333</v>
      </c>
      <c r="Z10" t="str">
        <f ca="1"/>
        <v>C2FEN03970</v>
      </c>
      <c r="AA10" s="6">
        <f ca="1"/>
        <v>23</v>
      </c>
      <c r="AB10" s="7">
        <f ca="1"/>
        <v>163914.1561136574</v>
      </c>
      <c r="AC10" s="7">
        <f ca="1"/>
        <v>257435.11083664701</v>
      </c>
      <c r="AD10" s="10" t="str">
        <f ca="1"/>
        <v>GOT-BSI-OPF, MoM</v>
      </c>
      <c r="AE10" s="39">
        <f ca="1"/>
        <v>6.2334144277564896E-4</v>
      </c>
      <c r="AF10" s="7">
        <f ca="1"/>
        <v>163842.04378194542</v>
      </c>
      <c r="AG10" s="7" t="str">
        <f ca="1"/>
        <v>GravityX, MoM</v>
      </c>
      <c r="AH10" s="7">
        <f ca="1"/>
        <v>163812.04527701042</v>
      </c>
      <c r="AI10" s="33">
        <f ca="1"/>
        <v>8</v>
      </c>
      <c r="AJ10" s="33">
        <f ca="1"/>
        <v>25</v>
      </c>
      <c r="AK10" s="33" t="str">
        <f t="shared" ca="1" si="2"/>
        <v>**</v>
      </c>
      <c r="AL10" s="33"/>
      <c r="AM10" s="30">
        <f ca="1"/>
        <v>44860.429861111108</v>
      </c>
      <c r="AN10" t="str">
        <f ca="1"/>
        <v>C2FEN02020</v>
      </c>
      <c r="AO10" s="67">
        <f ca="1"/>
        <v>260</v>
      </c>
      <c r="AP10" s="7">
        <f ca="1"/>
        <v>201733.34703199007</v>
      </c>
      <c r="AQ10" s="7">
        <f ca="1"/>
        <v>6057461.3070239099</v>
      </c>
      <c r="AR10" s="30" t="str">
        <f ca="1"/>
        <v>GravityX, MoM</v>
      </c>
      <c r="AS10" s="39">
        <f ca="1"/>
        <v>6.3642766026439368E-4</v>
      </c>
      <c r="AT10" s="7">
        <f ca="1"/>
        <v>201713.04000808019</v>
      </c>
      <c r="AU10" t="str">
        <f ca="1"/>
        <v>GOT-BSI-OPF, MoM</v>
      </c>
      <c r="AV10" s="7">
        <f ca="1"/>
        <v>201605.04000808019</v>
      </c>
      <c r="AW10">
        <f ca="1"/>
        <v>23</v>
      </c>
      <c r="AX10" s="33">
        <f ca="1"/>
        <v>23</v>
      </c>
      <c r="AY10" s="33" t="str">
        <f t="shared" ca="1" si="4"/>
        <v/>
      </c>
      <c r="BD10">
        <f t="shared" ca="1" si="6"/>
        <v>5</v>
      </c>
      <c r="BE10" t="str">
        <f t="shared" si="11"/>
        <v>&gt;0.003</v>
      </c>
      <c r="BF10" t="str">
        <f t="shared" si="9"/>
        <v>&lt;0.004</v>
      </c>
      <c r="BG10">
        <f t="shared" si="12"/>
        <v>3.0000000000000001E-3</v>
      </c>
      <c r="BK10">
        <f t="shared" si="7"/>
        <v>9</v>
      </c>
      <c r="BL10" s="39">
        <v>7.8915452488281801E-5</v>
      </c>
      <c r="BM10" s="30">
        <f ca="1"/>
        <v>44735.199305555558</v>
      </c>
      <c r="BN10" t="str">
        <f ca="1"/>
        <v>C2FEN31777</v>
      </c>
      <c r="BO10">
        <f ca="1"/>
        <v>51</v>
      </c>
      <c r="BP10" s="7">
        <f ca="1"/>
        <v>2745859.3223669976</v>
      </c>
      <c r="BQ10" s="7">
        <f ca="1"/>
        <v>113575857.673632</v>
      </c>
      <c r="BR10" s="30" t="str">
        <f ca="1"/>
        <v>GravityX, MoM</v>
      </c>
      <c r="BS10" s="39">
        <f ca="1"/>
        <v>7.8915452488281801E-5</v>
      </c>
      <c r="BT10" s="7">
        <f ca="1"/>
        <v>2745642.6487350017</v>
      </c>
      <c r="BU10" t="str">
        <f ca="1"/>
        <v>GravityX Div. 2</v>
      </c>
      <c r="BV10" s="7">
        <f ca="1"/>
        <v>2745642.6487350017</v>
      </c>
      <c r="BW10">
        <f ca="1"/>
        <v>19</v>
      </c>
    </row>
    <row r="11" spans="1:75" x14ac:dyDescent="0.2">
      <c r="A11" s="30">
        <f>_xlfn.IFNA(_xlfn.XLOOKUP(B11&amp;C11,data!F:F,data!J:J),DATEVALUE("10/4/2021"))</f>
        <v>44782.307638888888</v>
      </c>
      <c r="B11" s="5" t="s">
        <v>317</v>
      </c>
      <c r="C11" s="5">
        <v>262</v>
      </c>
      <c r="D11" s="7">
        <f t="shared" si="0"/>
        <v>211858.27111448999</v>
      </c>
      <c r="E11" s="6">
        <f>_xlfn.IFNA(_xlfn.XLOOKUP($B11&amp;$C11,data!$F:$F,data!I:I),'Ch2'!D11)</f>
        <v>5895314.9820057796</v>
      </c>
      <c r="F11" s="6" t="str">
        <f>_xlfn.IFNA(_xlfn.XLOOKUP($B11&amp;$C11,data!$F:$F,data!B:B),'Ch2'!E11)</f>
        <v>GOT-BSI-OPF, MoM</v>
      </c>
      <c r="G11" s="10">
        <f t="shared" si="5"/>
        <v>3.4460375452316505E-4</v>
      </c>
      <c r="H11" s="6">
        <f>IF('Ch2'!C11=D11,"",'Ch2'!K11)</f>
        <v>211829.86749059055</v>
      </c>
      <c r="I11" s="7" t="str">
        <f>IF('Ch2'!C11=D11,"",'Ch2'!M11)</f>
        <v>GravityX, MoM</v>
      </c>
      <c r="J11" s="6">
        <f>'Ch2'!C11</f>
        <v>211785.28910871036</v>
      </c>
      <c r="K11" s="33">
        <f>IF(G11="","",_xlfn.XLOOKUP(B11&amp;"_"&amp;C11,submissions!A:A,submissions!H:H))</f>
        <v>12</v>
      </c>
      <c r="L11" s="33">
        <f>_xlfn.XLOOKUP(B11&amp;"_"&amp;C11,submissions!A:A,submissions!K:K)</f>
        <v>32</v>
      </c>
      <c r="M11" s="33" t="str">
        <f t="shared" si="1"/>
        <v/>
      </c>
      <c r="N11" s="35">
        <f>'Ch2 best data'!$CR11 + 'Ch2 best data'!$CS11 + 'Ch2 best data'!$CU11 + 'Ch2 best data'!$CV11</f>
        <v>0</v>
      </c>
      <c r="O11" s="54">
        <f>_xlfn.IFNA(_xlfn.XLOOKUP($B11&amp;$C11,data!$F:$F,data!$CH:$CH),-1)</f>
        <v>0</v>
      </c>
      <c r="P11" s="54">
        <f>_xlfn.IFNA(_xlfn.XLOOKUP($B11&amp;$C11,data!$F:$F,data!$CI:$CI),-1)</f>
        <v>0</v>
      </c>
      <c r="Q11" s="54">
        <f>_xlfn.IFNA(_xlfn.XLOOKUP($B11&amp;$C11,data!$F:$F,data!$CK:$CK),-1)</f>
        <v>0</v>
      </c>
      <c r="R11" s="54">
        <f>_xlfn.IFNA(_xlfn.XLOOKUP($B11&amp;$C11,data!$F:$F,data!$CL:$CL),-1)</f>
        <v>0</v>
      </c>
      <c r="S11" s="54">
        <f>_xlfn.IFNA(_xlfn.XLOOKUP($B11&amp;$C11,data!$F:$F,data!$CH:$CH),-1) + _xlfn.IFNA(_xlfn.XLOOKUP($B11&amp;$C11,data!$F:$F,data!$CI:$CI),-1) + _xlfn.IFNA(_xlfn.XLOOKUP($B11&amp;$C11,data!$F:$F,data!$CK:$CK),-1) + _xlfn.IFNA(_xlfn.XLOOKUP($B11&amp;$C11,data!$F:$F,data!$CL:$CL),-1)</f>
        <v>0</v>
      </c>
      <c r="T11" s="8">
        <f>_xlfn.IFNA(_xlfn.XLOOKUP(B11&amp;C11,data!F:F,data!J:J),"")</f>
        <v>44782.307638888888</v>
      </c>
      <c r="U11" s="6">
        <f>'Ch2'!F11</f>
        <v>5683456.7108912896</v>
      </c>
      <c r="V11" s="6"/>
      <c r="W11" s="8">
        <f>_xlfn.IFNA(_xlfn.XLOOKUP(B11&amp;C11,data!F:F,data!J:J),"")</f>
        <v>44782.307638888888</v>
      </c>
      <c r="Y11" s="30">
        <f ca="1"/>
        <v>44782.307638888888</v>
      </c>
      <c r="Z11" t="str">
        <f ca="1"/>
        <v>C2FEN02020</v>
      </c>
      <c r="AA11" s="6">
        <f ca="1"/>
        <v>262</v>
      </c>
      <c r="AB11" s="7">
        <f ca="1"/>
        <v>211858.27111448999</v>
      </c>
      <c r="AC11" s="7">
        <f ca="1"/>
        <v>5895314.9820057796</v>
      </c>
      <c r="AD11" s="10" t="str">
        <f ca="1"/>
        <v>GOT-BSI-OPF, MoM</v>
      </c>
      <c r="AE11" s="39">
        <f ca="1"/>
        <v>3.4460375452316505E-4</v>
      </c>
      <c r="AF11" s="7">
        <f ca="1"/>
        <v>211829.86749059055</v>
      </c>
      <c r="AG11" s="7" t="str">
        <f ca="1"/>
        <v>GravityX, MoM</v>
      </c>
      <c r="AH11" s="7">
        <f ca="1"/>
        <v>211785.28910871036</v>
      </c>
      <c r="AI11" s="33">
        <f ca="1"/>
        <v>12</v>
      </c>
      <c r="AJ11" s="33">
        <f ca="1"/>
        <v>32</v>
      </c>
      <c r="AK11" s="33" t="str">
        <f t="shared" ca="1" si="2"/>
        <v>**</v>
      </c>
      <c r="AL11" s="33"/>
      <c r="AM11" s="30">
        <f ca="1"/>
        <v>44782.307638888888</v>
      </c>
      <c r="AN11" t="str">
        <f ca="1"/>
        <v>C2FEN02020</v>
      </c>
      <c r="AO11" s="67">
        <f ca="1"/>
        <v>262</v>
      </c>
      <c r="AP11" s="7">
        <f ca="1"/>
        <v>211858.27111448999</v>
      </c>
      <c r="AQ11" s="7">
        <f ca="1"/>
        <v>5895314.9820057796</v>
      </c>
      <c r="AR11" s="30" t="str">
        <f ca="1"/>
        <v>GOT-BSI-OPF, MoM</v>
      </c>
      <c r="AS11" s="39">
        <f ca="1"/>
        <v>3.4460375452316505E-4</v>
      </c>
      <c r="AT11" s="7">
        <f ca="1"/>
        <v>211829.86749059055</v>
      </c>
      <c r="AU11" t="str">
        <f ca="1"/>
        <v>GravityX, MoM</v>
      </c>
      <c r="AV11" s="7">
        <f ca="1"/>
        <v>211785.28910871036</v>
      </c>
      <c r="AW11">
        <f ca="1"/>
        <v>12</v>
      </c>
      <c r="AX11" s="33">
        <f ca="1"/>
        <v>32</v>
      </c>
      <c r="AY11" s="33" t="str">
        <f t="shared" ca="1" si="4"/>
        <v>**</v>
      </c>
      <c r="BD11">
        <f t="shared" ca="1" si="6"/>
        <v>5</v>
      </c>
      <c r="BE11" t="str">
        <f t="shared" si="11"/>
        <v>&gt;0.002</v>
      </c>
      <c r="BF11" t="str">
        <f t="shared" si="9"/>
        <v>&lt;0.003</v>
      </c>
      <c r="BG11">
        <f t="shared" si="12"/>
        <v>2E-3</v>
      </c>
      <c r="BK11">
        <f t="shared" si="7"/>
        <v>10</v>
      </c>
      <c r="BL11" s="39">
        <v>1.0280650046912143E-4</v>
      </c>
      <c r="BM11" s="30">
        <f ca="1"/>
        <v>44860.302083333336</v>
      </c>
      <c r="BN11" t="str">
        <f ca="1"/>
        <v>C2FEN06100</v>
      </c>
      <c r="BO11">
        <f ca="1"/>
        <v>26</v>
      </c>
      <c r="BP11" s="7">
        <f ca="1"/>
        <v>1863529.3586331401</v>
      </c>
      <c r="BQ11" s="7">
        <f ca="1"/>
        <v>4800405.7006553002</v>
      </c>
      <c r="BR11" s="30" t="str">
        <f ca="1"/>
        <v>GOT-BSI-OPF, MoM</v>
      </c>
      <c r="BS11" s="39">
        <f ca="1"/>
        <v>1.0610062596949632E-4</v>
      </c>
      <c r="BT11" s="7">
        <f ca="1"/>
        <v>1863523.2205848098</v>
      </c>
      <c r="BU11" t="str">
        <f ca="1"/>
        <v>GravityX, MoM</v>
      </c>
      <c r="BV11" s="7">
        <f ca="1"/>
        <v>1863331.6579778399</v>
      </c>
      <c r="BW11">
        <f ca="1"/>
        <v>1</v>
      </c>
    </row>
    <row r="12" spans="1:75" x14ac:dyDescent="0.2">
      <c r="A12" s="30">
        <f>_xlfn.IFNA(_xlfn.XLOOKUP(B12&amp;C12,data!F:F,data!J:J),DATEVALUE("10/4/2021"))</f>
        <v>44780.643055555556</v>
      </c>
      <c r="B12" s="5" t="s">
        <v>346</v>
      </c>
      <c r="C12" s="5">
        <v>3</v>
      </c>
      <c r="D12" s="7">
        <f t="shared" si="0"/>
        <v>175061.36262072995</v>
      </c>
      <c r="E12" s="6">
        <f>_xlfn.IFNA(_xlfn.XLOOKUP($B12&amp;$C12,data!$F:$F,data!I:I),'Ch2'!D12)</f>
        <v>5645629.8911388898</v>
      </c>
      <c r="F12" s="6" t="str">
        <f>_xlfn.IFNA(_xlfn.XLOOKUP($B12&amp;$C12,data!$F:$F,data!B:B),'Ch2'!E12)</f>
        <v>GravityX, MoM</v>
      </c>
      <c r="G12" s="37">
        <f t="shared" si="5"/>
        <v>1.0026865513608429E-2</v>
      </c>
      <c r="H12" s="6">
        <f>IF('Ch2'!C12=D12,"",'Ch2'!K12)</f>
        <v>174993.48748266976</v>
      </c>
      <c r="I12" s="7" t="str">
        <f>IF('Ch2'!C12=D12,"",'Ch2'!M12)</f>
        <v>GravityX, MoM</v>
      </c>
      <c r="J12" s="6">
        <f>'Ch2'!C12</f>
        <v>173323.47148182988</v>
      </c>
      <c r="K12" s="33">
        <f>IF(G12="","",_xlfn.XLOOKUP(B12&amp;"_"&amp;C12,submissions!A:A,submissions!H:H))</f>
        <v>28.857142857142858</v>
      </c>
      <c r="L12" s="33">
        <f>_xlfn.XLOOKUP(B12&amp;"_"&amp;C12,submissions!A:A,submissions!K:K)</f>
        <v>28.857142857142858</v>
      </c>
      <c r="M12" s="33" t="str">
        <f t="shared" si="1"/>
        <v/>
      </c>
      <c r="N12" s="35">
        <f>'Ch2 best data'!$CR12 + 'Ch2 best data'!$CS12 + 'Ch2 best data'!$CU12 + 'Ch2 best data'!$CV12</f>
        <v>0</v>
      </c>
      <c r="O12" s="54">
        <f>_xlfn.IFNA(_xlfn.XLOOKUP($B12&amp;$C12,data!$F:$F,data!$CH:$CH),-1)</f>
        <v>0</v>
      </c>
      <c r="P12" s="54">
        <f>_xlfn.IFNA(_xlfn.XLOOKUP($B12&amp;$C12,data!$F:$F,data!$CI:$CI),-1)</f>
        <v>0</v>
      </c>
      <c r="Q12" s="54">
        <f>_xlfn.IFNA(_xlfn.XLOOKUP($B12&amp;$C12,data!$F:$F,data!$CK:$CK),-1)</f>
        <v>0</v>
      </c>
      <c r="R12" s="54">
        <f>_xlfn.IFNA(_xlfn.XLOOKUP($B12&amp;$C12,data!$F:$F,data!$CL:$CL),-1)</f>
        <v>0</v>
      </c>
      <c r="S12" s="54">
        <f>_xlfn.IFNA(_xlfn.XLOOKUP($B12&amp;$C12,data!$F:$F,data!$CH:$CH),-1) + _xlfn.IFNA(_xlfn.XLOOKUP($B12&amp;$C12,data!$F:$F,data!$CI:$CI),-1) + _xlfn.IFNA(_xlfn.XLOOKUP($B12&amp;$C12,data!$F:$F,data!$CK:$CK),-1) + _xlfn.IFNA(_xlfn.XLOOKUP($B12&amp;$C12,data!$F:$F,data!$CL:$CL),-1)</f>
        <v>0</v>
      </c>
      <c r="T12" s="8">
        <f>_xlfn.IFNA(_xlfn.XLOOKUP(B12&amp;C12,data!F:F,data!J:J),"")</f>
        <v>44780.643055555556</v>
      </c>
      <c r="U12" s="6">
        <f>'Ch2'!F12</f>
        <v>5470568.5285181599</v>
      </c>
      <c r="V12" s="6">
        <f>'Ch2'!D12</f>
        <v>5643891.9999999898</v>
      </c>
      <c r="W12" s="8">
        <v>44620.560500601852</v>
      </c>
      <c r="Y12" s="30">
        <f ca="1"/>
        <v>44782.305555555555</v>
      </c>
      <c r="Z12" t="str">
        <f ca="1"/>
        <v>C2FEN02020</v>
      </c>
      <c r="AA12" s="6">
        <f ca="1"/>
        <v>134</v>
      </c>
      <c r="AB12" s="7">
        <f ca="1"/>
        <v>170551.89110297058</v>
      </c>
      <c r="AC12" s="7">
        <f ca="1"/>
        <v>4909024.8987034904</v>
      </c>
      <c r="AD12" s="10" t="str">
        <f ca="1"/>
        <v>GOT-BSI-OPF, MoM</v>
      </c>
      <c r="AE12" s="39">
        <f ca="1"/>
        <v>3.7896904931156161E-3</v>
      </c>
      <c r="AF12" s="7">
        <f ca="1"/>
        <v>170547.98553234991</v>
      </c>
      <c r="AG12" s="7" t="str">
        <f ca="1"/>
        <v>GravityX, MoM</v>
      </c>
      <c r="AH12" s="7">
        <f ca="1"/>
        <v>169907.99239946995</v>
      </c>
      <c r="AI12" s="33">
        <f ca="1"/>
        <v>12</v>
      </c>
      <c r="AJ12" s="33">
        <f ca="1"/>
        <v>133</v>
      </c>
      <c r="AK12" s="33" t="str">
        <f t="shared" ca="1" si="2"/>
        <v>**</v>
      </c>
      <c r="AL12" s="33"/>
      <c r="AM12" s="30">
        <f ca="1"/>
        <v>44780.643055555556</v>
      </c>
      <c r="AN12" t="str">
        <f ca="1"/>
        <v>C2FEN02312</v>
      </c>
      <c r="AO12" s="67">
        <f ca="1"/>
        <v>3</v>
      </c>
      <c r="AP12" s="7">
        <f ca="1"/>
        <v>175061.36262072995</v>
      </c>
      <c r="AQ12" s="7">
        <f ca="1"/>
        <v>5645629.8911388898</v>
      </c>
      <c r="AR12" s="30" t="str">
        <f ca="1"/>
        <v>GravityX, MoM</v>
      </c>
      <c r="AS12" s="37">
        <f ca="1"/>
        <v>1.0026865513608429E-2</v>
      </c>
      <c r="AT12" s="7">
        <f ca="1"/>
        <v>174993.48748266976</v>
      </c>
      <c r="AU12" t="str">
        <f ca="1"/>
        <v>GravityX, MoM</v>
      </c>
      <c r="AV12" s="7">
        <f ca="1"/>
        <v>173323.47148182988</v>
      </c>
      <c r="AW12" s="33">
        <f ca="1"/>
        <v>28.857142857142858</v>
      </c>
      <c r="AX12" s="33">
        <f ca="1"/>
        <v>28.857142857142858</v>
      </c>
      <c r="AY12" s="33" t="str">
        <f t="shared" ca="1" si="4"/>
        <v/>
      </c>
      <c r="BD12">
        <f t="shared" ca="1" si="6"/>
        <v>14</v>
      </c>
      <c r="BE12" t="str">
        <f t="shared" si="11"/>
        <v>&gt;0.001</v>
      </c>
      <c r="BF12" t="str">
        <f t="shared" si="9"/>
        <v>&lt;0.002</v>
      </c>
      <c r="BG12">
        <f t="shared" si="12"/>
        <v>1E-3</v>
      </c>
      <c r="BK12">
        <f t="shared" si="7"/>
        <v>11</v>
      </c>
      <c r="BL12" s="39">
        <v>1.1424968229301058E-4</v>
      </c>
      <c r="BM12" s="30">
        <f ca="1"/>
        <v>44740.411805555559</v>
      </c>
      <c r="BN12" t="str">
        <f ca="1"/>
        <v>C2FEN06100</v>
      </c>
      <c r="BO12">
        <f ca="1"/>
        <v>49</v>
      </c>
      <c r="BP12" s="7">
        <f ca="1"/>
        <v>2412287.15004818</v>
      </c>
      <c r="BQ12" s="7">
        <f ca="1"/>
        <v>4617727.57155653</v>
      </c>
      <c r="BR12" s="30" t="str">
        <f ca="1"/>
        <v>GravityX, MoM</v>
      </c>
      <c r="BS12" s="39">
        <f ca="1"/>
        <v>1.1424968229301058E-4</v>
      </c>
      <c r="BT12" s="7">
        <f ca="1"/>
        <v>2412011.5784916501</v>
      </c>
      <c r="BU12" t="str">
        <f ca="1"/>
        <v>GO-SNIP Div. 2,4</v>
      </c>
      <c r="BV12" s="7">
        <f ca="1"/>
        <v>2412011.5784916501</v>
      </c>
      <c r="BW12" s="33">
        <f ca="1"/>
        <v>18</v>
      </c>
    </row>
    <row r="13" spans="1:75" x14ac:dyDescent="0.2">
      <c r="A13" s="30">
        <f>_xlfn.IFNA(_xlfn.XLOOKUP(B13&amp;C13,data!F:F,data!J:J),DATEVALUE("10/4/2021"))</f>
        <v>44672.286111111112</v>
      </c>
      <c r="B13" s="5" t="s">
        <v>346</v>
      </c>
      <c r="C13" s="5">
        <v>18</v>
      </c>
      <c r="D13" s="7">
        <f t="shared" si="0"/>
        <v>168357.53262415994</v>
      </c>
      <c r="E13" s="6">
        <f>_xlfn.IFNA(_xlfn.XLOOKUP($B13&amp;$C13,data!$F:$F,data!I:I),'Ch2'!D13)</f>
        <v>5101495.9089645101</v>
      </c>
      <c r="F13" s="6" t="str">
        <f>_xlfn.IFNA(_xlfn.XLOOKUP($B13&amp;$C13,data!$F:$F,data!B:B),'Ch2'!E13)</f>
        <v>GravityX, MoM</v>
      </c>
      <c r="G13" s="10">
        <f t="shared" si="5"/>
        <v>4.7859268880103834E-3</v>
      </c>
      <c r="H13" s="6">
        <f>IF('Ch2'!C13=D13,"",'Ch2'!K13)</f>
        <v>168253.18700626027</v>
      </c>
      <c r="I13" s="7" t="str">
        <f>IF('Ch2'!C13=D13,"",'Ch2'!M13)</f>
        <v>Gordian Knot, MoM</v>
      </c>
      <c r="J13" s="6">
        <f>'Ch2'!C13</f>
        <v>167555.62365964986</v>
      </c>
      <c r="K13" s="33">
        <f>IF(G13="","",_xlfn.XLOOKUP(B13&amp;"_"&amp;C13,submissions!A:A,submissions!H:H))</f>
        <v>27.714285714285715</v>
      </c>
      <c r="L13" s="33">
        <f>_xlfn.XLOOKUP(B13&amp;"_"&amp;C13,submissions!A:A,submissions!K:K)</f>
        <v>27.714285714285715</v>
      </c>
      <c r="M13" s="33" t="str">
        <f t="shared" si="1"/>
        <v/>
      </c>
      <c r="N13" s="35">
        <f>'Ch2 best data'!$CR13 + 'Ch2 best data'!$CS13 + 'Ch2 best data'!$CU13 + 'Ch2 best data'!$CV13</f>
        <v>6426</v>
      </c>
      <c r="O13" s="54">
        <f>_xlfn.IFNA(_xlfn.XLOOKUP($B13&amp;$C13,data!$F:$F,data!$CH:$CH),-1)</f>
        <v>0</v>
      </c>
      <c r="P13" s="54">
        <f>_xlfn.IFNA(_xlfn.XLOOKUP($B13&amp;$C13,data!$F:$F,data!$CI:$CI),-1)</f>
        <v>0</v>
      </c>
      <c r="Q13" s="54">
        <f>_xlfn.IFNA(_xlfn.XLOOKUP($B13&amp;$C13,data!$F:$F,data!$CK:$CK),-1)</f>
        <v>0</v>
      </c>
      <c r="R13" s="54">
        <f>_xlfn.IFNA(_xlfn.XLOOKUP($B13&amp;$C13,data!$F:$F,data!$CL:$CL),-1)</f>
        <v>0</v>
      </c>
      <c r="S13" s="54">
        <f>_xlfn.IFNA(_xlfn.XLOOKUP($B13&amp;$C13,data!$F:$F,data!$CH:$CH),-1) + _xlfn.IFNA(_xlfn.XLOOKUP($B13&amp;$C13,data!$F:$F,data!$CI:$CI),-1) + _xlfn.IFNA(_xlfn.XLOOKUP($B13&amp;$C13,data!$F:$F,data!$CK:$CK),-1) + _xlfn.IFNA(_xlfn.XLOOKUP($B13&amp;$C13,data!$F:$F,data!$CL:$CL),-1)</f>
        <v>0</v>
      </c>
      <c r="T13" s="8">
        <f>_xlfn.IFNA(_xlfn.XLOOKUP(B13&amp;C13,data!F:F,data!J:J),"")</f>
        <v>44672.286111111112</v>
      </c>
      <c r="U13" s="6">
        <f>'Ch2'!F13</f>
        <v>4933138.3763403501</v>
      </c>
      <c r="V13" s="6">
        <f>'Ch2'!D13</f>
        <v>5100694</v>
      </c>
      <c r="W13" s="8">
        <v>44620.562295312498</v>
      </c>
      <c r="Y13" s="30">
        <f ca="1"/>
        <v>44780.643055555556</v>
      </c>
      <c r="Z13" t="str">
        <f ca="1"/>
        <v>C2FEN02312</v>
      </c>
      <c r="AA13" s="6">
        <f ca="1"/>
        <v>3</v>
      </c>
      <c r="AB13" s="7">
        <f ca="1"/>
        <v>175061.36262072995</v>
      </c>
      <c r="AC13" s="7">
        <f ca="1"/>
        <v>5645629.8911388898</v>
      </c>
      <c r="AD13" s="10" t="str">
        <f ca="1"/>
        <v>GravityX, MoM</v>
      </c>
      <c r="AE13" s="37">
        <f ca="1"/>
        <v>1.0026865513608429E-2</v>
      </c>
      <c r="AF13" s="7">
        <f ca="1"/>
        <v>174993.48748266976</v>
      </c>
      <c r="AG13" s="7" t="str">
        <f ca="1"/>
        <v>GravityX, MoM</v>
      </c>
      <c r="AH13" s="7">
        <f ca="1"/>
        <v>173323.47148182988</v>
      </c>
      <c r="AI13" s="33">
        <f ca="1"/>
        <v>28.857142857142858</v>
      </c>
      <c r="AJ13" s="33">
        <f ca="1"/>
        <v>28.857142857142858</v>
      </c>
      <c r="AK13" s="33" t="str">
        <f t="shared" ca="1" si="2"/>
        <v/>
      </c>
      <c r="AL13" s="33"/>
      <c r="AM13" s="30">
        <f ca="1"/>
        <v>44672.286111111112</v>
      </c>
      <c r="AN13" t="str">
        <f ca="1"/>
        <v>C2FEN02312</v>
      </c>
      <c r="AO13" s="67">
        <f ca="1"/>
        <v>18</v>
      </c>
      <c r="AP13" s="7">
        <f ca="1"/>
        <v>168357.53262415994</v>
      </c>
      <c r="AQ13" s="7">
        <f ca="1"/>
        <v>5101495.9089645101</v>
      </c>
      <c r="AR13" s="30" t="str">
        <f ca="1"/>
        <v>GravityX, MoM</v>
      </c>
      <c r="AS13" s="39">
        <f ca="1"/>
        <v>4.7859268880103834E-3</v>
      </c>
      <c r="AT13" s="112">
        <f ca="1"/>
        <v>168253.18700626027</v>
      </c>
      <c r="AU13" t="str">
        <f ca="1"/>
        <v>Gordian Knot, MoM</v>
      </c>
      <c r="AV13" s="7">
        <f ca="1"/>
        <v>167555.62365964986</v>
      </c>
      <c r="AW13" s="33">
        <f ca="1"/>
        <v>27.714285714285715</v>
      </c>
      <c r="AX13" s="33">
        <f ca="1"/>
        <v>27.714285714285715</v>
      </c>
      <c r="AY13" s="33" t="str">
        <f t="shared" ca="1" si="4"/>
        <v/>
      </c>
      <c r="BD13">
        <f t="shared" ca="1" si="6"/>
        <v>4</v>
      </c>
      <c r="BE13" t="str">
        <f t="shared" si="11"/>
        <v>&gt;0.0009</v>
      </c>
      <c r="BF13" t="str">
        <f t="shared" si="9"/>
        <v>&lt;0.001</v>
      </c>
      <c r="BG13">
        <f>BG12-0.0001</f>
        <v>8.9999999999999998E-4</v>
      </c>
      <c r="BK13">
        <f t="shared" si="7"/>
        <v>12</v>
      </c>
      <c r="BL13" s="39">
        <v>1.7651178542177348E-4</v>
      </c>
      <c r="BM13" s="30">
        <f ca="1"/>
        <v>44663.692361111112</v>
      </c>
      <c r="BN13" t="str">
        <f ca="1"/>
        <v>C2FEN08718</v>
      </c>
      <c r="BO13">
        <f ca="1"/>
        <v>11</v>
      </c>
      <c r="BP13" s="7">
        <f ca="1"/>
        <v>194593.792482558</v>
      </c>
      <c r="BQ13" s="7">
        <f ca="1"/>
        <v>576425.34203596902</v>
      </c>
      <c r="BR13" s="30" t="str">
        <f ca="1"/>
        <v>GravityX, MoM</v>
      </c>
      <c r="BS13" s="39">
        <f ca="1"/>
        <v>1.7651178542177348E-4</v>
      </c>
      <c r="BT13" s="7">
        <f ca="1"/>
        <v>194559.45044658898</v>
      </c>
      <c r="BU13" t="str">
        <f ca="1"/>
        <v>GO-SNIP Div. 2,4</v>
      </c>
      <c r="BV13" s="7">
        <f ca="1"/>
        <v>194559.45044658898</v>
      </c>
      <c r="BW13">
        <f ca="1"/>
        <v>29</v>
      </c>
    </row>
    <row r="14" spans="1:75" x14ac:dyDescent="0.2">
      <c r="A14" s="30">
        <f>_xlfn.IFNA(_xlfn.XLOOKUP(B14&amp;C14,data!F:F,data!J:J),DATEVALUE("10/4/2021"))</f>
        <v>44672.88958333333</v>
      </c>
      <c r="B14" s="5" t="s">
        <v>346</v>
      </c>
      <c r="C14" s="5">
        <v>21</v>
      </c>
      <c r="D14" s="7">
        <f t="shared" si="0"/>
        <v>203245.06703312043</v>
      </c>
      <c r="E14" s="6">
        <f>_xlfn.IFNA(_xlfn.XLOOKUP($B14&amp;$C14,data!$F:$F,data!I:I),'Ch2'!D14)</f>
        <v>4720342.9922579601</v>
      </c>
      <c r="F14" s="6" t="str">
        <f>_xlfn.IFNA(_xlfn.XLOOKUP($B14&amp;$C14,data!$F:$F,data!B:B),'Ch2'!E14)</f>
        <v>GravityX, MoM</v>
      </c>
      <c r="G14" s="10">
        <f t="shared" si="5"/>
        <v>5.7550490772841911E-3</v>
      </c>
      <c r="H14" s="6">
        <f>IF('Ch2'!C14=D14,"",'Ch2'!K14)</f>
        <v>203033.99605125003</v>
      </c>
      <c r="I14" s="7" t="str">
        <f>IF('Ch2'!C14=D14,"",'Ch2'!M14)</f>
        <v>Gordian Knot, MoM</v>
      </c>
      <c r="J14" s="6">
        <f>'Ch2'!C14</f>
        <v>202082.07477515005</v>
      </c>
      <c r="K14" s="33">
        <f>IF(G14="","",_xlfn.XLOOKUP(B14&amp;"_"&amp;C14,submissions!A:A,submissions!H:H))</f>
        <v>28</v>
      </c>
      <c r="L14" s="33">
        <f>_xlfn.XLOOKUP(B14&amp;"_"&amp;C14,submissions!A:A,submissions!K:K)</f>
        <v>28</v>
      </c>
      <c r="M14" s="33" t="str">
        <f t="shared" si="1"/>
        <v/>
      </c>
      <c r="N14" s="35">
        <f>'Ch2 best data'!$CR14 + 'Ch2 best data'!$CS14 + 'Ch2 best data'!$CU14 + 'Ch2 best data'!$CV14</f>
        <v>0</v>
      </c>
      <c r="O14" s="54">
        <f>_xlfn.IFNA(_xlfn.XLOOKUP($B14&amp;$C14,data!$F:$F,data!$CH:$CH),-1)</f>
        <v>0</v>
      </c>
      <c r="P14" s="54">
        <f>_xlfn.IFNA(_xlfn.XLOOKUP($B14&amp;$C14,data!$F:$F,data!$CI:$CI),-1)</f>
        <v>0</v>
      </c>
      <c r="Q14" s="54">
        <f>_xlfn.IFNA(_xlfn.XLOOKUP($B14&amp;$C14,data!$F:$F,data!$CK:$CK),-1)</f>
        <v>0</v>
      </c>
      <c r="R14" s="54">
        <f>_xlfn.IFNA(_xlfn.XLOOKUP($B14&amp;$C14,data!$F:$F,data!$CL:$CL),-1)</f>
        <v>0</v>
      </c>
      <c r="S14" s="54">
        <f>_xlfn.IFNA(_xlfn.XLOOKUP($B14&amp;$C14,data!$F:$F,data!$CH:$CH),-1) + _xlfn.IFNA(_xlfn.XLOOKUP($B14&amp;$C14,data!$F:$F,data!$CI:$CI),-1) + _xlfn.IFNA(_xlfn.XLOOKUP($B14&amp;$C14,data!$F:$F,data!$CK:$CK),-1) + _xlfn.IFNA(_xlfn.XLOOKUP($B14&amp;$C14,data!$F:$F,data!$CL:$CL),-1)</f>
        <v>0</v>
      </c>
      <c r="T14" s="8">
        <f>_xlfn.IFNA(_xlfn.XLOOKUP(B14&amp;C14,data!F:F,data!J:J),"")</f>
        <v>44672.88958333333</v>
      </c>
      <c r="U14" s="6">
        <f>'Ch2'!F14</f>
        <v>4517097.9252248397</v>
      </c>
      <c r="V14" s="6">
        <f>'Ch2'!D14</f>
        <v>4719179.9999999898</v>
      </c>
      <c r="W14" s="8">
        <v>44620.570142800927</v>
      </c>
      <c r="Y14" s="30">
        <f ca="1"/>
        <v>44772.603472222225</v>
      </c>
      <c r="Z14" t="str">
        <f ca="1"/>
        <v>C2FEN06100</v>
      </c>
      <c r="AA14" s="6">
        <f ca="1"/>
        <v>9</v>
      </c>
      <c r="AB14" s="7">
        <f ca="1"/>
        <v>2249941.5840882906</v>
      </c>
      <c r="AC14" s="7">
        <f ca="1"/>
        <v>4768289.3929829104</v>
      </c>
      <c r="AD14" s="10" t="str">
        <f ca="1"/>
        <v>GravityX, MoM</v>
      </c>
      <c r="AE14" s="39">
        <f ca="1"/>
        <v>7.3515305017535226E-5</v>
      </c>
      <c r="AF14" s="7">
        <f ca="1"/>
        <v>2249776.1911053802</v>
      </c>
      <c r="AG14" s="7" t="str">
        <f ca="1"/>
        <v>GO-SNIP Div. 2,4</v>
      </c>
      <c r="AH14" s="7">
        <f ca="1"/>
        <v>2249776.1911053802</v>
      </c>
      <c r="AI14" s="33">
        <f ca="1"/>
        <v>13.428571428571429</v>
      </c>
      <c r="AJ14" s="33">
        <f ca="1"/>
        <v>13.428571428571429</v>
      </c>
      <c r="AK14" s="33" t="str">
        <f t="shared" ca="1" si="2"/>
        <v/>
      </c>
      <c r="AL14" s="33"/>
      <c r="AM14" s="30">
        <f ca="1"/>
        <v>44672.88958333333</v>
      </c>
      <c r="AN14" t="str">
        <f ca="1"/>
        <v>C2FEN02312</v>
      </c>
      <c r="AO14" s="67">
        <f ca="1"/>
        <v>21</v>
      </c>
      <c r="AP14" s="7">
        <f ca="1"/>
        <v>203245.06703312043</v>
      </c>
      <c r="AQ14" s="7">
        <f ca="1"/>
        <v>4720342.9922579601</v>
      </c>
      <c r="AR14" s="30" t="str">
        <f ca="1"/>
        <v>GravityX, MoM</v>
      </c>
      <c r="AS14" s="39">
        <f ca="1"/>
        <v>5.7550490772841911E-3</v>
      </c>
      <c r="AT14" s="112">
        <f ca="1"/>
        <v>203033.99605125003</v>
      </c>
      <c r="AU14" t="str">
        <f ca="1"/>
        <v>Gordian Knot, MoM</v>
      </c>
      <c r="AV14" s="7">
        <f ca="1"/>
        <v>202082.07477515005</v>
      </c>
      <c r="AW14" s="33">
        <f ca="1"/>
        <v>28</v>
      </c>
      <c r="AX14" s="33">
        <f ca="1"/>
        <v>28</v>
      </c>
      <c r="AY14" s="33" t="str">
        <f t="shared" ca="1" si="4"/>
        <v/>
      </c>
      <c r="BD14">
        <f t="shared" ca="1" si="6"/>
        <v>0</v>
      </c>
      <c r="BE14" t="str">
        <f t="shared" ref="BE14:BE20" si="13">"&gt;"&amp;BG14</f>
        <v>&gt;0.0008</v>
      </c>
      <c r="BF14" t="str">
        <f t="shared" si="9"/>
        <v>&lt;0.0009</v>
      </c>
      <c r="BG14">
        <f t="shared" ref="BG14:BG21" si="14">BG13-0.0001</f>
        <v>7.9999999999999993E-4</v>
      </c>
      <c r="BK14">
        <f t="shared" si="7"/>
        <v>13</v>
      </c>
      <c r="BL14" s="39">
        <v>1.831275892092421E-4</v>
      </c>
      <c r="BM14" s="30">
        <f ca="1"/>
        <v>44656.987500000003</v>
      </c>
      <c r="BN14" t="str">
        <f ca="1"/>
        <v>C2FEN10480</v>
      </c>
      <c r="BO14">
        <f ca="1"/>
        <v>9</v>
      </c>
      <c r="BP14" s="7">
        <f ca="1"/>
        <v>277549.59016411402</v>
      </c>
      <c r="BQ14" s="7">
        <f ca="1"/>
        <v>457614.21582343901</v>
      </c>
      <c r="BR14" s="30" t="str">
        <f ca="1"/>
        <v>GravityX, MoM</v>
      </c>
      <c r="BS14" s="39">
        <f ca="1"/>
        <v>1.8456260711685601E-4</v>
      </c>
      <c r="BT14" s="7">
        <f ca="1"/>
        <v>277498.37434067501</v>
      </c>
      <c r="BU14" t="str">
        <f ca="1"/>
        <v>GravityX Div. 2,4</v>
      </c>
      <c r="BV14" s="7">
        <f ca="1"/>
        <v>277498.37434067501</v>
      </c>
      <c r="BW14">
        <f ca="1"/>
        <v>30</v>
      </c>
    </row>
    <row r="15" spans="1:75" x14ac:dyDescent="0.2">
      <c r="A15" s="30">
        <f>_xlfn.IFNA(_xlfn.XLOOKUP(B15&amp;C15,data!F:F,data!J:J),DATEVALUE("10/4/2021"))</f>
        <v>44620.59097222222</v>
      </c>
      <c r="B15" s="5" t="s">
        <v>346</v>
      </c>
      <c r="C15" s="5">
        <v>40</v>
      </c>
      <c r="D15" s="7">
        <f t="shared" si="0"/>
        <v>237659.31465792004</v>
      </c>
      <c r="E15" s="6">
        <f>_xlfn.IFNA(_xlfn.XLOOKUP($B15&amp;$C15,data!$F:$F,data!I:I),'Ch2'!D15)</f>
        <v>7545721.8762904899</v>
      </c>
      <c r="F15" s="6" t="str">
        <f>_xlfn.IFNA(_xlfn.XLOOKUP($B15&amp;$C15,data!$F:$F,data!B:B),'Ch2'!E15)</f>
        <v>Gordian Knot, MoM</v>
      </c>
      <c r="G15" s="10">
        <f t="shared" si="5"/>
        <v>6.6239157406609017E-3</v>
      </c>
      <c r="H15" s="6">
        <f>IF('Ch2'!C15=D15,"",'Ch2'!K15)</f>
        <v>237545.64725231007</v>
      </c>
      <c r="I15" s="7" t="str">
        <f>IF('Ch2'!C15=D15,"",'Ch2'!M15)</f>
        <v>Gordian Knot, MoM</v>
      </c>
      <c r="J15" s="6">
        <f>'Ch2'!C15</f>
        <v>236095.43836741988</v>
      </c>
      <c r="K15" s="33">
        <f ca="1">IF(G15="","",_xlfn.XLOOKUP(B15&amp;"_"&amp;C15,submissions!A:A,submissions!H:H))</f>
        <v>134</v>
      </c>
      <c r="L15" s="33">
        <f>_xlfn.XLOOKUP(B15&amp;"_"&amp;C15,submissions!A:A,submissions!K:K)</f>
        <v>0</v>
      </c>
      <c r="M15" s="33" t="str">
        <f t="shared" si="1"/>
        <v/>
      </c>
      <c r="N15" s="35">
        <f>'Ch2 best data'!$CR15 + 'Ch2 best data'!$CS15 + 'Ch2 best data'!$CU15 + 'Ch2 best data'!$CV15</f>
        <v>0</v>
      </c>
      <c r="O15" s="54">
        <f>_xlfn.IFNA(_xlfn.XLOOKUP($B15&amp;$C15,data!$F:$F,data!$CH:$CH),-1)</f>
        <v>0</v>
      </c>
      <c r="P15" s="54">
        <f>_xlfn.IFNA(_xlfn.XLOOKUP($B15&amp;$C15,data!$F:$F,data!$CI:$CI),-1)</f>
        <v>0</v>
      </c>
      <c r="Q15" s="54">
        <f>_xlfn.IFNA(_xlfn.XLOOKUP($B15&amp;$C15,data!$F:$F,data!$CK:$CK),-1)</f>
        <v>0</v>
      </c>
      <c r="R15" s="54">
        <f>_xlfn.IFNA(_xlfn.XLOOKUP($B15&amp;$C15,data!$F:$F,data!$CL:$CL),-1)</f>
        <v>0</v>
      </c>
      <c r="S15" s="54">
        <f>_xlfn.IFNA(_xlfn.XLOOKUP($B15&amp;$C15,data!$F:$F,data!$CH:$CH),-1) + _xlfn.IFNA(_xlfn.XLOOKUP($B15&amp;$C15,data!$F:$F,data!$CI:$CI),-1) + _xlfn.IFNA(_xlfn.XLOOKUP($B15&amp;$C15,data!$F:$F,data!$CK:$CK),-1) + _xlfn.IFNA(_xlfn.XLOOKUP($B15&amp;$C15,data!$F:$F,data!$CL:$CL),-1)</f>
        <v>0</v>
      </c>
      <c r="T15" s="8">
        <f>_xlfn.IFNA(_xlfn.XLOOKUP(B15&amp;C15,data!F:F,data!J:J),"")</f>
        <v>44620.59097222222</v>
      </c>
      <c r="U15" s="6">
        <f>'Ch2'!F15</f>
        <v>7308062.5616325699</v>
      </c>
      <c r="V15" s="6">
        <f>'Ch2'!D15</f>
        <v>7544157.9999999898</v>
      </c>
      <c r="W15" s="8">
        <v>44620.593346747686</v>
      </c>
      <c r="Y15" s="30">
        <f ca="1"/>
        <v>44754.40347222222</v>
      </c>
      <c r="Z15" t="str">
        <f ca="1"/>
        <v>C2FEN00617</v>
      </c>
      <c r="AA15" s="6">
        <f ca="1"/>
        <v>62</v>
      </c>
      <c r="AB15" s="7">
        <f ca="1"/>
        <v>460844.63643129799</v>
      </c>
      <c r="AC15" s="7">
        <f ca="1"/>
        <v>1431053.99507438</v>
      </c>
      <c r="AD15" s="10" t="str">
        <f ca="1"/>
        <v>GOT-BSI-OPF, MoM</v>
      </c>
      <c r="AE15" s="39">
        <f ca="1"/>
        <v>3.4730458790719343E-3</v>
      </c>
      <c r="AF15" s="7">
        <f ca="1"/>
        <v>460801.89377355808</v>
      </c>
      <c r="AG15" s="7" t="str">
        <f ca="1"/>
        <v>GravityX, MoM</v>
      </c>
      <c r="AH15" s="7">
        <f ca="1"/>
        <v>459249.64135691803</v>
      </c>
      <c r="AI15" s="33">
        <f ca="1"/>
        <v>16</v>
      </c>
      <c r="AJ15" s="33">
        <f ca="1"/>
        <v>18</v>
      </c>
      <c r="AK15" s="33" t="str">
        <f t="shared" ca="1" si="2"/>
        <v>**</v>
      </c>
      <c r="AL15" s="33"/>
      <c r="AM15" s="30">
        <f ca="1"/>
        <v>44620.59097222222</v>
      </c>
      <c r="AN15" t="str">
        <f ca="1"/>
        <v>C2FEN02312</v>
      </c>
      <c r="AO15" s="67">
        <f ca="1"/>
        <v>40</v>
      </c>
      <c r="AP15" s="7">
        <f ca="1"/>
        <v>237659.31465792004</v>
      </c>
      <c r="AQ15" s="7">
        <f ca="1"/>
        <v>7545721.8762904899</v>
      </c>
      <c r="AR15" s="30" t="str">
        <f ca="1"/>
        <v>Gordian Knot, MoM</v>
      </c>
      <c r="AS15" s="39">
        <f ca="1"/>
        <v>6.6239157406609017E-3</v>
      </c>
      <c r="AT15" s="112">
        <f ca="1"/>
        <v>237545.64725231007</v>
      </c>
      <c r="AU15" t="str">
        <f ca="1"/>
        <v>Gordian Knot, MoM</v>
      </c>
      <c r="AV15" s="7">
        <f ca="1"/>
        <v>236095.43836741988</v>
      </c>
      <c r="AW15">
        <f ca="1"/>
        <v>134</v>
      </c>
      <c r="AX15" s="33">
        <f ca="1"/>
        <v>0</v>
      </c>
      <c r="AY15" s="33" t="str">
        <f t="shared" ca="1" si="4"/>
        <v>**</v>
      </c>
      <c r="BD15">
        <f t="shared" ca="1" si="6"/>
        <v>3</v>
      </c>
      <c r="BE15" t="str">
        <f t="shared" si="13"/>
        <v>&gt;0.0007</v>
      </c>
      <c r="BF15" t="str">
        <f t="shared" si="9"/>
        <v>&lt;0.0008</v>
      </c>
      <c r="BG15">
        <f t="shared" si="14"/>
        <v>6.9999999999999988E-4</v>
      </c>
      <c r="BK15">
        <f t="shared" si="7"/>
        <v>14</v>
      </c>
      <c r="BL15" s="39">
        <v>1.8456260711685601E-4</v>
      </c>
      <c r="BM15" s="30">
        <f ca="1"/>
        <v>44635.718055555553</v>
      </c>
      <c r="BN15" t="str">
        <f ca="1"/>
        <v>C2FEN04200</v>
      </c>
      <c r="BO15">
        <f ca="1"/>
        <v>10</v>
      </c>
      <c r="BP15" s="7">
        <f ca="1"/>
        <v>1503282.4461714402</v>
      </c>
      <c r="BQ15" s="7">
        <f ca="1"/>
        <v>6098129.63748453</v>
      </c>
      <c r="BR15" s="30" t="str">
        <f ca="1"/>
        <v>GravityX, MoM</v>
      </c>
      <c r="BS15" s="39">
        <f ca="1"/>
        <v>2.2864369629949088E-4</v>
      </c>
      <c r="BT15" s="7">
        <f ca="1"/>
        <v>1502938.8086869102</v>
      </c>
      <c r="BU15" t="str">
        <f ca="1"/>
        <v>GravityX Div. 1-4</v>
      </c>
      <c r="BV15" s="7">
        <f ca="1"/>
        <v>1502938.8086869102</v>
      </c>
      <c r="BW15">
        <f ca="1"/>
        <v>33</v>
      </c>
    </row>
    <row r="16" spans="1:75" x14ac:dyDescent="0.2">
      <c r="A16" s="30">
        <f>_xlfn.IFNA(_xlfn.XLOOKUP(B16&amp;C16,data!F:F,data!J:J),DATEVALUE("10/4/2021"))</f>
        <v>44620.582638888889</v>
      </c>
      <c r="B16" s="5" t="s">
        <v>346</v>
      </c>
      <c r="C16" s="5">
        <v>44</v>
      </c>
      <c r="D16" s="7">
        <f t="shared" si="0"/>
        <v>206689.84050211962</v>
      </c>
      <c r="E16" s="6">
        <f>_xlfn.IFNA(_xlfn.XLOOKUP($B16&amp;$C16,data!$F:$F,data!I:I),'Ch2'!D16)</f>
        <v>6185958.3069292698</v>
      </c>
      <c r="F16" s="6" t="str">
        <f>_xlfn.IFNA(_xlfn.XLOOKUP($B16&amp;$C16,data!$F:$F,data!B:B),'Ch2'!E16)</f>
        <v>Gordian Knot, MoM</v>
      </c>
      <c r="G16" s="121">
        <f t="shared" si="5"/>
        <v>9.1462681093263942E-3</v>
      </c>
      <c r="H16" s="6">
        <f>IF('Ch2'!C16=D16,"",'Ch2'!K16)</f>
        <v>204816.53357283957</v>
      </c>
      <c r="I16" s="7" t="str">
        <f>IF('Ch2'!C16=D16,"",'Ch2'!M16)</f>
        <v>GravityX Div. 1-4</v>
      </c>
      <c r="J16" s="6">
        <f>'Ch2'!C16</f>
        <v>204816.53357283957</v>
      </c>
      <c r="K16" s="33">
        <f ca="1">IF(G16="","",_xlfn.XLOOKUP(B16&amp;"_"&amp;C16,submissions!A:A,submissions!H:H))</f>
        <v>134</v>
      </c>
      <c r="L16" s="33">
        <f>_xlfn.XLOOKUP(B16&amp;"_"&amp;C16,submissions!A:A,submissions!K:K)</f>
        <v>0</v>
      </c>
      <c r="M16" s="33" t="str">
        <f t="shared" si="1"/>
        <v/>
      </c>
      <c r="N16" s="35">
        <f>'Ch2 best data'!$CR16 + 'Ch2 best data'!$CS16 + 'Ch2 best data'!$CU16 + 'Ch2 best data'!$CV16</f>
        <v>0</v>
      </c>
      <c r="O16" s="54">
        <f>_xlfn.IFNA(_xlfn.XLOOKUP($B16&amp;$C16,data!$F:$F,data!$CH:$CH),-1)</f>
        <v>0</v>
      </c>
      <c r="P16" s="54">
        <f>_xlfn.IFNA(_xlfn.XLOOKUP($B16&amp;$C16,data!$F:$F,data!$CI:$CI),-1)</f>
        <v>0</v>
      </c>
      <c r="Q16" s="54">
        <f>_xlfn.IFNA(_xlfn.XLOOKUP($B16&amp;$C16,data!$F:$F,data!$CK:$CK),-1)</f>
        <v>0</v>
      </c>
      <c r="R16" s="54">
        <f>_xlfn.IFNA(_xlfn.XLOOKUP($B16&amp;$C16,data!$F:$F,data!$CL:$CL),-1)</f>
        <v>0</v>
      </c>
      <c r="S16" s="54">
        <f>_xlfn.IFNA(_xlfn.XLOOKUP($B16&amp;$C16,data!$F:$F,data!$CH:$CH),-1) + _xlfn.IFNA(_xlfn.XLOOKUP($B16&amp;$C16,data!$F:$F,data!$CI:$CI),-1) + _xlfn.IFNA(_xlfn.XLOOKUP($B16&amp;$C16,data!$F:$F,data!$CK:$CK),-1) + _xlfn.IFNA(_xlfn.XLOOKUP($B16&amp;$C16,data!$F:$F,data!$CL:$CL),-1)</f>
        <v>0</v>
      </c>
      <c r="T16" s="8">
        <f>_xlfn.IFNA(_xlfn.XLOOKUP(B16&amp;C16,data!F:F,data!J:J),"")</f>
        <v>44620.582638888889</v>
      </c>
      <c r="U16" s="6">
        <f>'Ch2'!F16</f>
        <v>5979268.4664271502</v>
      </c>
      <c r="V16" s="6">
        <f>'Ch2'!D16</f>
        <v>6184084.9999999898</v>
      </c>
      <c r="W16" s="8">
        <v>44620.585388622683</v>
      </c>
      <c r="Y16" s="30">
        <f ca="1"/>
        <v>44754.400000000001</v>
      </c>
      <c r="Z16" t="str">
        <f ca="1"/>
        <v>C2FEN00617</v>
      </c>
      <c r="AA16" s="6">
        <f ca="1"/>
        <v>24</v>
      </c>
      <c r="AB16" s="7">
        <f ca="1"/>
        <v>474675.46190409013</v>
      </c>
      <c r="AC16" s="7">
        <f ca="1"/>
        <v>1491601.5352773301</v>
      </c>
      <c r="AD16" s="10" t="str">
        <f ca="1"/>
        <v>GOT-BSI-OPF, MoM</v>
      </c>
      <c r="AE16" s="10">
        <f ca="1"/>
        <v>4.6043081802393804E-3</v>
      </c>
      <c r="AF16" s="7">
        <f ca="1"/>
        <v>474637.90145527013</v>
      </c>
      <c r="AG16" s="7" t="str">
        <f ca="1"/>
        <v>GravityX, MoM</v>
      </c>
      <c r="AH16" s="7">
        <f ca="1"/>
        <v>472499.92662676005</v>
      </c>
      <c r="AI16" s="33">
        <f ca="1"/>
        <v>16</v>
      </c>
      <c r="AJ16" s="33">
        <f ca="1"/>
        <v>20</v>
      </c>
      <c r="AK16" s="33" t="str">
        <f t="shared" ca="1" si="2"/>
        <v>**</v>
      </c>
      <c r="AL16" s="33"/>
      <c r="AM16" s="30">
        <f ca="1"/>
        <v>44620.582638888889</v>
      </c>
      <c r="AN16" t="str">
        <f ca="1"/>
        <v>C2FEN02312</v>
      </c>
      <c r="AO16" s="67">
        <f ca="1"/>
        <v>44</v>
      </c>
      <c r="AP16" s="7">
        <f ca="1"/>
        <v>206689.84050211962</v>
      </c>
      <c r="AQ16" s="7">
        <f ca="1"/>
        <v>6185958.3069292698</v>
      </c>
      <c r="AR16" s="30" t="str">
        <f ca="1"/>
        <v>Gordian Knot, MoM</v>
      </c>
      <c r="AS16" s="121">
        <f ca="1"/>
        <v>9.1462681093263942E-3</v>
      </c>
      <c r="AT16" s="7">
        <f ca="1"/>
        <v>204816.53357283957</v>
      </c>
      <c r="AU16" t="str">
        <f ca="1"/>
        <v>GravityX Div. 1-4</v>
      </c>
      <c r="AV16" s="7">
        <f ca="1"/>
        <v>204816.53357283957</v>
      </c>
      <c r="AW16">
        <f ca="1"/>
        <v>134</v>
      </c>
      <c r="AX16" s="33">
        <f ca="1"/>
        <v>0</v>
      </c>
      <c r="AY16" s="33" t="str">
        <f t="shared" ca="1" si="4"/>
        <v>**</v>
      </c>
      <c r="BD16">
        <f t="shared" ca="1" si="6"/>
        <v>5</v>
      </c>
      <c r="BE16" t="str">
        <f t="shared" si="13"/>
        <v>&gt;0.0006</v>
      </c>
      <c r="BF16" t="str">
        <f t="shared" si="9"/>
        <v>&lt;0.0007</v>
      </c>
      <c r="BG16">
        <f t="shared" si="14"/>
        <v>5.9999999999999984E-4</v>
      </c>
      <c r="BK16">
        <f t="shared" si="7"/>
        <v>15</v>
      </c>
      <c r="BL16" s="107">
        <v>2.1048856635785818E-4</v>
      </c>
      <c r="BM16" s="30">
        <f ca="1"/>
        <v>44653.538888888892</v>
      </c>
      <c r="BN16" t="str">
        <f ca="1"/>
        <v>C2FEN10480</v>
      </c>
      <c r="BO16">
        <f ca="1"/>
        <v>7</v>
      </c>
      <c r="BP16" s="7">
        <f ca="1"/>
        <v>287434.45834978099</v>
      </c>
      <c r="BQ16" s="7">
        <f ca="1"/>
        <v>631919.331003514</v>
      </c>
      <c r="BR16" s="30" t="str">
        <f ca="1"/>
        <v>GravityX, MoM</v>
      </c>
      <c r="BS16" s="39">
        <f ca="1"/>
        <v>2.5518762468745848E-4</v>
      </c>
      <c r="BT16" s="7">
        <f ca="1"/>
        <v>287361.12734626606</v>
      </c>
      <c r="BU16" t="str">
        <f ca="1"/>
        <v>GravityX Div. 2,4</v>
      </c>
      <c r="BV16" s="7">
        <f ca="1"/>
        <v>287361.127346266</v>
      </c>
      <c r="BW16">
        <f ca="1"/>
        <v>31</v>
      </c>
    </row>
    <row r="17" spans="1:75" x14ac:dyDescent="0.2">
      <c r="A17" s="30">
        <f>_xlfn.IFNA(_xlfn.XLOOKUP(B17&amp;C17,data!F:F,data!J:J),DATEVALUE("10/4/2021"))</f>
        <v>44810.559027777781</v>
      </c>
      <c r="B17" s="5" t="s">
        <v>348</v>
      </c>
      <c r="C17" s="5">
        <v>9</v>
      </c>
      <c r="D17" s="7">
        <f t="shared" si="0"/>
        <v>258547.09558610059</v>
      </c>
      <c r="E17" s="6">
        <f>_xlfn.IFNA(_xlfn.XLOOKUP($B17&amp;$C17,data!$F:$F,data!I:I),'Ch2'!D17)</f>
        <v>16793530.4000348</v>
      </c>
      <c r="F17" s="6" t="str">
        <f>_xlfn.IFNA(_xlfn.XLOOKUP($B17&amp;$C17,data!$F:$F,data!B:B),'Ch2'!E17)</f>
        <v>GOT-BSI-OPF, MoM</v>
      </c>
      <c r="G17" s="10">
        <f t="shared" si="5"/>
        <v>7.8732339245246585E-4</v>
      </c>
      <c r="H17" s="6">
        <f>IF('Ch2'!C17=D17,"",'Ch2'!K17)</f>
        <v>258456.91748799942</v>
      </c>
      <c r="I17" s="7" t="str">
        <f>IF('Ch2'!C17=D17,"",'Ch2'!M17)</f>
        <v>GravityX, MoM</v>
      </c>
      <c r="J17" s="6">
        <f>'Ch2'!C17</f>
        <v>258343.69555130042</v>
      </c>
      <c r="K17" s="33">
        <f>IF(G17="","",_xlfn.XLOOKUP(B17&amp;"_"&amp;C17,submissions!A:A,submissions!H:H))</f>
        <v>8</v>
      </c>
      <c r="L17" s="33">
        <f>_xlfn.XLOOKUP(B17&amp;"_"&amp;C17,submissions!A:A,submissions!K:K)</f>
        <v>25</v>
      </c>
      <c r="M17" s="33" t="str">
        <f t="shared" si="1"/>
        <v/>
      </c>
      <c r="N17" s="35">
        <f>'Ch2 best data'!$CR17 + 'Ch2 best data'!$CS17 + 'Ch2 best data'!$CU17 + 'Ch2 best data'!$CV17</f>
        <v>0</v>
      </c>
      <c r="O17" s="54">
        <f>_xlfn.IFNA(_xlfn.XLOOKUP($B17&amp;$C17,data!$F:$F,data!$CH:$CH),-1)</f>
        <v>42</v>
      </c>
      <c r="P17" s="54">
        <f>_xlfn.IFNA(_xlfn.XLOOKUP($B17&amp;$C17,data!$F:$F,data!$CI:$CI),-1)</f>
        <v>1</v>
      </c>
      <c r="Q17" s="54">
        <f>_xlfn.IFNA(_xlfn.XLOOKUP($B17&amp;$C17,data!$F:$F,data!$CK:$CK),-1)</f>
        <v>0</v>
      </c>
      <c r="R17" s="54">
        <f>_xlfn.IFNA(_xlfn.XLOOKUP($B17&amp;$C17,data!$F:$F,data!$CL:$CL),-1)</f>
        <v>0</v>
      </c>
      <c r="S17" s="54">
        <f>_xlfn.IFNA(_xlfn.XLOOKUP($B17&amp;$C17,data!$F:$F,data!$CH:$CH),-1) + _xlfn.IFNA(_xlfn.XLOOKUP($B17&amp;$C17,data!$F:$F,data!$CI:$CI),-1) + _xlfn.IFNA(_xlfn.XLOOKUP($B17&amp;$C17,data!$F:$F,data!$CK:$CK),-1) + _xlfn.IFNA(_xlfn.XLOOKUP($B17&amp;$C17,data!$F:$F,data!$CL:$CL),-1)</f>
        <v>43</v>
      </c>
      <c r="T17" s="8">
        <f>_xlfn.IFNA(_xlfn.XLOOKUP(B17&amp;C17,data!F:F,data!J:J),"")</f>
        <v>44810.559027777781</v>
      </c>
      <c r="U17" s="6">
        <f>'Ch2'!F17</f>
        <v>16534983.3044487</v>
      </c>
      <c r="V17" s="6"/>
      <c r="W17" s="8" t="str">
        <f>_xlfn.IFNA(_xlfn.XLOOKUP(B17&amp;C17,data!F$33:F$1710,data!J$33:J$1710),"")</f>
        <v/>
      </c>
      <c r="Y17" s="30">
        <f ca="1"/>
        <v>44754.329861111109</v>
      </c>
      <c r="Z17" t="str">
        <f ca="1"/>
        <v>C2FEN31777</v>
      </c>
      <c r="AA17" s="6">
        <f ca="1"/>
        <v>15</v>
      </c>
      <c r="AB17" s="7">
        <f ca="1"/>
        <v>3906493.1137239933</v>
      </c>
      <c r="AC17" s="7">
        <f ca="1"/>
        <v>123948504.06369799</v>
      </c>
      <c r="AD17" s="10" t="str">
        <f ca="1"/>
        <v>GravityX, MoM</v>
      </c>
      <c r="AE17" s="39">
        <f ca="1"/>
        <v>1.646139345505615E-3</v>
      </c>
      <c r="AF17" s="7">
        <f ca="1"/>
        <v>3900073.0500259995</v>
      </c>
      <c r="AG17" s="7" t="str">
        <f ca="1"/>
        <v>NU_Columbia_Artelys Div. 4</v>
      </c>
      <c r="AH17" s="7">
        <f ca="1"/>
        <v>3900073.0500259995</v>
      </c>
      <c r="AI17" s="33">
        <f ca="1"/>
        <v>16</v>
      </c>
      <c r="AJ17" s="33">
        <f ca="1"/>
        <v>16</v>
      </c>
      <c r="AK17" s="33" t="str">
        <f t="shared" ca="1" si="2"/>
        <v/>
      </c>
      <c r="AL17" s="33"/>
      <c r="AM17" s="30">
        <f ca="1"/>
        <v>44810.559027777781</v>
      </c>
      <c r="AN17" t="str">
        <f ca="1"/>
        <v>C2FEN03288</v>
      </c>
      <c r="AO17" s="67">
        <f ca="1"/>
        <v>9</v>
      </c>
      <c r="AP17" s="7">
        <f ca="1"/>
        <v>258547.09558610059</v>
      </c>
      <c r="AQ17" s="7">
        <f ca="1"/>
        <v>16793530.4000348</v>
      </c>
      <c r="AR17" s="30" t="str">
        <f ca="1"/>
        <v>GOT-BSI-OPF, MoM</v>
      </c>
      <c r="AS17" s="39">
        <f ca="1"/>
        <v>7.8732339245246585E-4</v>
      </c>
      <c r="AT17" s="7">
        <f ca="1"/>
        <v>258456.91748799942</v>
      </c>
      <c r="AU17" t="str">
        <f ca="1"/>
        <v>GravityX, MoM</v>
      </c>
      <c r="AV17" s="7">
        <f ca="1"/>
        <v>258343.69555130042</v>
      </c>
      <c r="AW17">
        <f ca="1"/>
        <v>8</v>
      </c>
      <c r="AX17" s="33">
        <f ca="1"/>
        <v>25</v>
      </c>
      <c r="AY17" s="33" t="str">
        <f t="shared" ca="1" si="4"/>
        <v>**</v>
      </c>
      <c r="BD17">
        <f t="shared" ca="1" si="6"/>
        <v>6</v>
      </c>
      <c r="BE17" t="str">
        <f t="shared" si="13"/>
        <v>&gt;0.0005</v>
      </c>
      <c r="BF17" t="str">
        <f t="shared" si="9"/>
        <v>&lt;0.0006</v>
      </c>
      <c r="BG17">
        <f t="shared" si="14"/>
        <v>4.9999999999999979E-4</v>
      </c>
      <c r="BK17">
        <f t="shared" si="7"/>
        <v>16</v>
      </c>
      <c r="BL17" s="39">
        <v>2.2864369629949088E-4</v>
      </c>
      <c r="BM17" s="30">
        <f ca="1"/>
        <v>44683.731249999997</v>
      </c>
      <c r="BN17" t="str">
        <f ca="1"/>
        <v>C2FEN19402</v>
      </c>
      <c r="BO17">
        <f ca="1"/>
        <v>69</v>
      </c>
      <c r="BP17" s="7">
        <f ca="1"/>
        <v>243021.06628953991</v>
      </c>
      <c r="BQ17" s="7">
        <f ca="1"/>
        <v>955759.68895638396</v>
      </c>
      <c r="BR17" s="30" t="str">
        <f ca="1"/>
        <v>GravityX, MoM</v>
      </c>
      <c r="BS17" s="39">
        <f ca="1"/>
        <v>2.8684322413763397E-4</v>
      </c>
      <c r="BT17" s="7">
        <f ca="1"/>
        <v>242951.377333157</v>
      </c>
      <c r="BU17" t="str">
        <f ca="1"/>
        <v>GravityX Div. 2,4</v>
      </c>
      <c r="BV17" s="7">
        <f ca="1"/>
        <v>242951.377333157</v>
      </c>
      <c r="BW17">
        <f ca="1"/>
        <v>27</v>
      </c>
    </row>
    <row r="18" spans="1:75" x14ac:dyDescent="0.2">
      <c r="A18" s="30">
        <f>_xlfn.IFNA(_xlfn.XLOOKUP(B18&amp;C18,data!F:F,data!J:J),DATEVALUE("10/4/2021"))</f>
        <v>44625.833333333336</v>
      </c>
      <c r="B18" s="5" t="s">
        <v>348</v>
      </c>
      <c r="C18" s="5">
        <v>29</v>
      </c>
      <c r="D18" s="7">
        <f t="shared" si="0"/>
        <v>232431.55447855964</v>
      </c>
      <c r="E18" s="6">
        <f>_xlfn.IFNA(_xlfn.XLOOKUP($B18&amp;$C18,data!$F:$F,data!I:I),'Ch2'!D18)</f>
        <v>9430816.9492466897</v>
      </c>
      <c r="F18" s="6" t="str">
        <f>_xlfn.IFNA(_xlfn.XLOOKUP($B18&amp;$C18,data!$F:$F,data!B:B),'Ch2'!E18)</f>
        <v>GravityX, MoM</v>
      </c>
      <c r="G18" s="10">
        <f t="shared" si="5"/>
        <v>4.0005941581511273E-4</v>
      </c>
      <c r="H18" s="6">
        <f>IF('Ch2'!C18=D18,"",'Ch2'!K18)</f>
        <v>232392.9019348193</v>
      </c>
      <c r="I18" s="7" t="str">
        <f>IF('Ch2'!C18=D18,"",'Ch2'!M18)</f>
        <v>GravityX, MoM</v>
      </c>
      <c r="J18" s="6">
        <f>'Ch2'!C18</f>
        <v>232338.60523187928</v>
      </c>
      <c r="K18" s="33">
        <f>IF(G18="","",_xlfn.XLOOKUP(B18&amp;"_"&amp;C18,submissions!A:A,submissions!H:H))</f>
        <v>35</v>
      </c>
      <c r="L18" s="33">
        <f>_xlfn.XLOOKUP(B18&amp;"_"&amp;C18,submissions!A:A,submissions!K:K)</f>
        <v>35</v>
      </c>
      <c r="M18" s="33" t="str">
        <f t="shared" si="1"/>
        <v/>
      </c>
      <c r="N18" s="35">
        <f>'Ch2 best data'!$CR18 + 'Ch2 best data'!$CS18 + 'Ch2 best data'!$CU18 + 'Ch2 best data'!$CV18</f>
        <v>0</v>
      </c>
      <c r="O18" s="54">
        <f>_xlfn.IFNA(_xlfn.XLOOKUP($B18&amp;$C18,data!$F:$F,data!$CH:$CH),-1)</f>
        <v>0</v>
      </c>
      <c r="P18" s="54">
        <f>_xlfn.IFNA(_xlfn.XLOOKUP($B18&amp;$C18,data!$F:$F,data!$CI:$CI),-1)</f>
        <v>0</v>
      </c>
      <c r="Q18" s="54">
        <f>_xlfn.IFNA(_xlfn.XLOOKUP($B18&amp;$C18,data!$F:$F,data!$CK:$CK),-1)</f>
        <v>0</v>
      </c>
      <c r="R18" s="54">
        <f>_xlfn.IFNA(_xlfn.XLOOKUP($B18&amp;$C18,data!$F:$F,data!$CL:$CL),-1)</f>
        <v>0</v>
      </c>
      <c r="S18" s="54">
        <f>_xlfn.IFNA(_xlfn.XLOOKUP($B18&amp;$C18,data!$F:$F,data!$CH:$CH),-1) + _xlfn.IFNA(_xlfn.XLOOKUP($B18&amp;$C18,data!$F:$F,data!$CI:$CI),-1) + _xlfn.IFNA(_xlfn.XLOOKUP($B18&amp;$C18,data!$F:$F,data!$CK:$CK),-1) + _xlfn.IFNA(_xlfn.XLOOKUP($B18&amp;$C18,data!$F:$F,data!$CL:$CL),-1)</f>
        <v>0</v>
      </c>
      <c r="T18" s="8">
        <f>_xlfn.IFNA(_xlfn.XLOOKUP(B18&amp;C18,data!F:F,data!J:J),"")</f>
        <v>44625.833333333336</v>
      </c>
      <c r="U18" s="6">
        <f>'Ch2'!F18</f>
        <v>9198385.39476813</v>
      </c>
      <c r="V18" s="6"/>
      <c r="W18" s="8">
        <v>44625.833333333336</v>
      </c>
      <c r="Y18" s="30">
        <f ca="1"/>
        <v>44740.411805555559</v>
      </c>
      <c r="Z18" t="str">
        <f ca="1"/>
        <v>C2FEN06100</v>
      </c>
      <c r="AA18" s="6">
        <f ca="1"/>
        <v>49</v>
      </c>
      <c r="AB18" s="7">
        <f ca="1"/>
        <v>2412287.15004818</v>
      </c>
      <c r="AC18" s="7">
        <f ca="1"/>
        <v>4617727.57155653</v>
      </c>
      <c r="AD18" s="10" t="str">
        <f ca="1"/>
        <v>GravityX, MoM</v>
      </c>
      <c r="AE18" s="39">
        <f ca="1"/>
        <v>1.1424968229301058E-4</v>
      </c>
      <c r="AF18" s="7">
        <f ca="1"/>
        <v>2412011.5784916501</v>
      </c>
      <c r="AG18" s="7" t="str">
        <f ca="1"/>
        <v>GO-SNIP Div. 2,4</v>
      </c>
      <c r="AH18" s="7">
        <f ca="1"/>
        <v>2412011.5784916501</v>
      </c>
      <c r="AI18" s="33">
        <f ca="1"/>
        <v>18</v>
      </c>
      <c r="AJ18" s="33">
        <f ca="1"/>
        <v>18</v>
      </c>
      <c r="AK18" s="33" t="str">
        <f t="shared" ca="1" si="2"/>
        <v/>
      </c>
      <c r="AL18" s="33"/>
      <c r="AM18" s="30">
        <f ca="1"/>
        <v>44625.833333333336</v>
      </c>
      <c r="AN18" t="str">
        <f ca="1"/>
        <v>C2FEN03288</v>
      </c>
      <c r="AO18" s="67">
        <f ca="1"/>
        <v>29</v>
      </c>
      <c r="AP18" s="7">
        <f ca="1"/>
        <v>232431.55447855964</v>
      </c>
      <c r="AQ18" s="7">
        <f ca="1"/>
        <v>9430816.9492466897</v>
      </c>
      <c r="AR18" s="30" t="str">
        <f ca="1"/>
        <v>GravityX, MoM</v>
      </c>
      <c r="AS18" s="39">
        <f ca="1"/>
        <v>4.0005941581511273E-4</v>
      </c>
      <c r="AT18" s="7">
        <f ca="1"/>
        <v>232392.9019348193</v>
      </c>
      <c r="AU18" t="str">
        <f ca="1"/>
        <v>GravityX, MoM</v>
      </c>
      <c r="AV18" s="7">
        <f ca="1"/>
        <v>232338.60523187928</v>
      </c>
      <c r="AW18">
        <f ca="1"/>
        <v>35</v>
      </c>
      <c r="AX18" s="33">
        <f ca="1"/>
        <v>35</v>
      </c>
      <c r="AY18" s="33" t="str">
        <f t="shared" ca="1" si="4"/>
        <v/>
      </c>
      <c r="BD18">
        <f t="shared" ca="1" si="6"/>
        <v>6</v>
      </c>
      <c r="BE18" t="str">
        <f t="shared" si="13"/>
        <v>&gt;0.0004</v>
      </c>
      <c r="BF18" t="str">
        <f t="shared" si="9"/>
        <v>&lt;0.0005</v>
      </c>
      <c r="BG18">
        <f t="shared" si="14"/>
        <v>3.999999999999998E-4</v>
      </c>
      <c r="BK18">
        <f t="shared" si="7"/>
        <v>17</v>
      </c>
      <c r="BL18" s="39">
        <v>2.5518762468745848E-4</v>
      </c>
      <c r="BM18" s="30">
        <f ca="1"/>
        <v>44626.020833333336</v>
      </c>
      <c r="BN18" t="str">
        <f ca="1"/>
        <v>C2FEN03288</v>
      </c>
      <c r="BO18">
        <f ca="1"/>
        <v>41</v>
      </c>
      <c r="BP18" s="7">
        <f ca="1"/>
        <v>299817.29978699982</v>
      </c>
      <c r="BQ18" s="7">
        <f ca="1"/>
        <v>10361584.454198999</v>
      </c>
      <c r="BR18" s="30" t="str">
        <f ca="1"/>
        <v>GravityX, MoM</v>
      </c>
      <c r="BS18" s="39">
        <f ca="1"/>
        <v>2.9845141289364108E-4</v>
      </c>
      <c r="BT18" s="7">
        <f ca="1"/>
        <v>299805.57080429979</v>
      </c>
      <c r="BU18" t="str">
        <f ca="1"/>
        <v>GravityX, MoM</v>
      </c>
      <c r="BV18" s="7">
        <f ca="1"/>
        <v>299727.84558800049</v>
      </c>
      <c r="BW18">
        <f ca="1"/>
        <v>35</v>
      </c>
    </row>
    <row r="19" spans="1:75" x14ac:dyDescent="0.2">
      <c r="A19" s="30">
        <f>_xlfn.IFNA(_xlfn.XLOOKUP(B19&amp;C19,data!F:F,data!J:J),DATEVALUE("10/4/2021"))</f>
        <v>44810.556944444441</v>
      </c>
      <c r="B19" s="5" t="s">
        <v>348</v>
      </c>
      <c r="C19" s="5">
        <v>35</v>
      </c>
      <c r="D19" s="7">
        <f t="shared" si="0"/>
        <v>245251.92392789945</v>
      </c>
      <c r="E19" s="6">
        <f>_xlfn.IFNA(_xlfn.XLOOKUP($B19&amp;$C19,data!$F:$F,data!I:I),'Ch2'!D19)</f>
        <v>9619314.9997287393</v>
      </c>
      <c r="F19" s="6" t="str">
        <f>_xlfn.IFNA(_xlfn.XLOOKUP($B19&amp;$C19,data!$F:$F,data!B:B),'Ch2'!E19)</f>
        <v>GOT-BSI-OPF, MoM</v>
      </c>
      <c r="G19" s="10">
        <f t="shared" si="5"/>
        <v>1.0163132930516294E-3</v>
      </c>
      <c r="H19" s="6">
        <f>IF('Ch2'!C19=D19,"",'Ch2'!K19)</f>
        <v>245092.84321030043</v>
      </c>
      <c r="I19" s="7" t="str">
        <f>IF('Ch2'!C19=D19,"",'Ch2'!M19)</f>
        <v>GravityX, MoM</v>
      </c>
      <c r="J19" s="6">
        <f>'Ch2'!C19</f>
        <v>245002.9241991993</v>
      </c>
      <c r="K19" s="33">
        <f>IF(G19="","",_xlfn.XLOOKUP(B19&amp;"_"&amp;C19,submissions!A:A,submissions!H:H))</f>
        <v>8</v>
      </c>
      <c r="L19" s="33">
        <f>_xlfn.XLOOKUP(B19&amp;"_"&amp;C19,submissions!A:A,submissions!K:K)</f>
        <v>25</v>
      </c>
      <c r="M19" s="33" t="str">
        <f t="shared" si="1"/>
        <v/>
      </c>
      <c r="N19" s="35">
        <f>'Ch2 best data'!$CR19 + 'Ch2 best data'!$CS19 + 'Ch2 best data'!$CU19 + 'Ch2 best data'!$CV19</f>
        <v>0</v>
      </c>
      <c r="O19" s="54">
        <f>_xlfn.IFNA(_xlfn.XLOOKUP($B19&amp;$C19,data!$F:$F,data!$CH:$CH),-1)</f>
        <v>24</v>
      </c>
      <c r="P19" s="54">
        <f>_xlfn.IFNA(_xlfn.XLOOKUP($B19&amp;$C19,data!$F:$F,data!$CI:$CI),-1)</f>
        <v>0</v>
      </c>
      <c r="Q19" s="54">
        <f>_xlfn.IFNA(_xlfn.XLOOKUP($B19&amp;$C19,data!$F:$F,data!$CK:$CK),-1)</f>
        <v>0</v>
      </c>
      <c r="R19" s="54">
        <f>_xlfn.IFNA(_xlfn.XLOOKUP($B19&amp;$C19,data!$F:$F,data!$CL:$CL),-1)</f>
        <v>0</v>
      </c>
      <c r="S19" s="54">
        <f>_xlfn.IFNA(_xlfn.XLOOKUP($B19&amp;$C19,data!$F:$F,data!$CH:$CH),-1) + _xlfn.IFNA(_xlfn.XLOOKUP($B19&amp;$C19,data!$F:$F,data!$CI:$CI),-1) + _xlfn.IFNA(_xlfn.XLOOKUP($B19&amp;$C19,data!$F:$F,data!$CK:$CK),-1) + _xlfn.IFNA(_xlfn.XLOOKUP($B19&amp;$C19,data!$F:$F,data!$CL:$CL),-1)</f>
        <v>24</v>
      </c>
      <c r="T19" s="8">
        <f>_xlfn.IFNA(_xlfn.XLOOKUP(B19&amp;C19,data!F:F,data!J:J),"")</f>
        <v>44810.556944444441</v>
      </c>
      <c r="U19" s="6">
        <f>'Ch2'!F19</f>
        <v>9374063.0758008398</v>
      </c>
      <c r="V19" s="6"/>
      <c r="W19" s="8" t="str">
        <f>_xlfn.IFNA(_xlfn.XLOOKUP(B19&amp;C19,data!F$33:F$1710,data!J$33:J$1710),"")</f>
        <v/>
      </c>
      <c r="Y19" s="30">
        <f ca="1"/>
        <v>44739.920138888891</v>
      </c>
      <c r="Z19" t="str">
        <f ca="1"/>
        <v>C2FEN06100</v>
      </c>
      <c r="AA19" s="6">
        <f ca="1"/>
        <v>21</v>
      </c>
      <c r="AB19" s="7">
        <f ca="1"/>
        <v>2267373.4743126202</v>
      </c>
      <c r="AC19" s="7">
        <f ca="1"/>
        <v>4780555.0269144801</v>
      </c>
      <c r="AD19" s="10" t="str">
        <f ca="1"/>
        <v>GravityX, MoM</v>
      </c>
      <c r="AE19" s="39">
        <f ca="1"/>
        <v>1.5889524747070283E-5</v>
      </c>
      <c r="AF19" s="7">
        <f ca="1"/>
        <v>2267337.4473981401</v>
      </c>
      <c r="AG19" s="7" t="str">
        <f ca="1"/>
        <v>GO-SNIP Div. 2,4</v>
      </c>
      <c r="AH19" s="7">
        <f ca="1"/>
        <v>2267337.4473981401</v>
      </c>
      <c r="AI19">
        <f ca="1"/>
        <v>19</v>
      </c>
      <c r="AJ19" s="33">
        <f ca="1"/>
        <v>19</v>
      </c>
      <c r="AK19" s="33" t="str">
        <f t="shared" ca="1" si="2"/>
        <v/>
      </c>
      <c r="AL19" s="33"/>
      <c r="AM19" s="30">
        <f ca="1"/>
        <v>44810.556944444441</v>
      </c>
      <c r="AN19" t="str">
        <f ca="1"/>
        <v>C2FEN03288</v>
      </c>
      <c r="AO19" s="67">
        <f ca="1"/>
        <v>35</v>
      </c>
      <c r="AP19" s="7">
        <f ca="1"/>
        <v>245251.92392789945</v>
      </c>
      <c r="AQ19" s="7">
        <f ca="1"/>
        <v>9619314.9997287393</v>
      </c>
      <c r="AR19" s="30" t="str">
        <f ca="1"/>
        <v>GOT-BSI-OPF, MoM</v>
      </c>
      <c r="AS19" s="39">
        <f ca="1"/>
        <v>1.0163132930516294E-3</v>
      </c>
      <c r="AT19" s="7">
        <f ca="1"/>
        <v>245092.84321030043</v>
      </c>
      <c r="AU19" t="str">
        <f ca="1"/>
        <v>GravityX, MoM</v>
      </c>
      <c r="AV19" s="7">
        <f ca="1"/>
        <v>245002.9241991993</v>
      </c>
      <c r="AW19">
        <f ca="1"/>
        <v>8</v>
      </c>
      <c r="AX19" s="33">
        <f ca="1"/>
        <v>25</v>
      </c>
      <c r="AY19" s="33" t="str">
        <f t="shared" ca="1" si="4"/>
        <v>**</v>
      </c>
      <c r="BD19">
        <f t="shared" ca="1" si="6"/>
        <v>2</v>
      </c>
      <c r="BE19" t="str">
        <f t="shared" si="13"/>
        <v>&gt;0.0003</v>
      </c>
      <c r="BF19" t="str">
        <f t="shared" si="9"/>
        <v>&lt;0.0004</v>
      </c>
      <c r="BG19">
        <f t="shared" si="14"/>
        <v>2.9999999999999981E-4</v>
      </c>
      <c r="BK19">
        <f t="shared" si="7"/>
        <v>18</v>
      </c>
      <c r="BL19" s="39">
        <v>2.7488176828893707E-4</v>
      </c>
      <c r="BM19" s="30">
        <f ca="1"/>
        <v>44662.365277777775</v>
      </c>
      <c r="BN19" t="str">
        <f ca="1"/>
        <v>C2FEN19402</v>
      </c>
      <c r="BO19">
        <f ca="1"/>
        <v>6</v>
      </c>
      <c r="BP19" s="7">
        <f ca="1"/>
        <v>314531.20474428002</v>
      </c>
      <c r="BQ19" s="7">
        <f ca="1"/>
        <v>467520.53508550703</v>
      </c>
      <c r="BR19" s="30" t="str">
        <f ca="1"/>
        <v>GravityX, MoM</v>
      </c>
      <c r="BS19" s="39">
        <f ca="1"/>
        <v>3.1655553530929303E-4</v>
      </c>
      <c r="BT19" s="7">
        <f ca="1"/>
        <v>314431.669658773</v>
      </c>
      <c r="BU19" t="str">
        <f ca="1"/>
        <v>GravityX Div. 2,4</v>
      </c>
      <c r="BV19" s="7">
        <f ca="1"/>
        <v>314431.669658773</v>
      </c>
      <c r="BW19">
        <f ca="1"/>
        <v>30</v>
      </c>
    </row>
    <row r="20" spans="1:75" x14ac:dyDescent="0.2">
      <c r="A20" s="30">
        <f>_xlfn.IFNA(_xlfn.XLOOKUP(B20&amp;C20,data!F:F,data!J:J),DATEVALUE("10/4/2021"))</f>
        <v>44626.020833333336</v>
      </c>
      <c r="B20" s="5" t="s">
        <v>348</v>
      </c>
      <c r="C20" s="5">
        <v>41</v>
      </c>
      <c r="D20" s="7">
        <f t="shared" si="0"/>
        <v>299817.29978699982</v>
      </c>
      <c r="E20" s="6">
        <f>_xlfn.IFNA(_xlfn.XLOOKUP($B20&amp;$C20,data!$F:$F,data!I:I),'Ch2'!D20)</f>
        <v>10361584.454198999</v>
      </c>
      <c r="F20" s="6" t="str">
        <f>_xlfn.IFNA(_xlfn.XLOOKUP($B20&amp;$C20,data!$F:$F,data!B:B),'Ch2'!E20)</f>
        <v>GravityX, MoM</v>
      </c>
      <c r="G20" s="10">
        <f t="shared" si="5"/>
        <v>2.9845141289364108E-4</v>
      </c>
      <c r="H20" s="6">
        <f>IF('Ch2'!C20=D20,"",'Ch2'!K20)</f>
        <v>299805.57080429979</v>
      </c>
      <c r="I20" s="7" t="str">
        <f>IF('Ch2'!C20=D20,"",'Ch2'!M20)</f>
        <v>GravityX, MoM</v>
      </c>
      <c r="J20" s="6">
        <f>'Ch2'!C20</f>
        <v>299727.84558800049</v>
      </c>
      <c r="K20" s="33">
        <f>IF(G20="","",_xlfn.XLOOKUP(B20&amp;"_"&amp;C20,submissions!A:A,submissions!H:H))</f>
        <v>35</v>
      </c>
      <c r="L20" s="33">
        <f>_xlfn.XLOOKUP(B20&amp;"_"&amp;C20,submissions!A:A,submissions!K:K)</f>
        <v>35</v>
      </c>
      <c r="M20" s="33" t="str">
        <f t="shared" si="1"/>
        <v/>
      </c>
      <c r="N20" s="35">
        <f>'Ch2 best data'!$CR20 + 'Ch2 best data'!$CS20 + 'Ch2 best data'!$CU20 + 'Ch2 best data'!$CV20</f>
        <v>0</v>
      </c>
      <c r="O20" s="54">
        <f>_xlfn.IFNA(_xlfn.XLOOKUP($B20&amp;$C20,data!$F:$F,data!$CH:$CH),-1)</f>
        <v>0</v>
      </c>
      <c r="P20" s="54">
        <f>_xlfn.IFNA(_xlfn.XLOOKUP($B20&amp;$C20,data!$F:$F,data!$CI:$CI),-1)</f>
        <v>0</v>
      </c>
      <c r="Q20" s="54">
        <f>_xlfn.IFNA(_xlfn.XLOOKUP($B20&amp;$C20,data!$F:$F,data!$CK:$CK),-1)</f>
        <v>0</v>
      </c>
      <c r="R20" s="54">
        <f>_xlfn.IFNA(_xlfn.XLOOKUP($B20&amp;$C20,data!$F:$F,data!$CL:$CL),-1)</f>
        <v>0</v>
      </c>
      <c r="S20" s="54">
        <f>_xlfn.IFNA(_xlfn.XLOOKUP($B20&amp;$C20,data!$F:$F,data!$CH:$CH),-1) + _xlfn.IFNA(_xlfn.XLOOKUP($B20&amp;$C20,data!$F:$F,data!$CI:$CI),-1) + _xlfn.IFNA(_xlfn.XLOOKUP($B20&amp;$C20,data!$F:$F,data!$CK:$CK),-1) + _xlfn.IFNA(_xlfn.XLOOKUP($B20&amp;$C20,data!$F:$F,data!$CL:$CL),-1)</f>
        <v>0</v>
      </c>
      <c r="T20" s="8">
        <f>_xlfn.IFNA(_xlfn.XLOOKUP(B20&amp;C20,data!F:F,data!J:J),"")</f>
        <v>44626.020833333336</v>
      </c>
      <c r="U20" s="6">
        <f>'Ch2'!F20</f>
        <v>10061767.154412</v>
      </c>
      <c r="V20" s="6"/>
      <c r="W20" s="8">
        <v>44626.020833333336</v>
      </c>
      <c r="Y20" s="30">
        <f ca="1"/>
        <v>44739.673611111109</v>
      </c>
      <c r="Z20" t="str">
        <f ca="1"/>
        <v>C2FEN04601</v>
      </c>
      <c r="AA20" s="6">
        <f ca="1"/>
        <v>105</v>
      </c>
      <c r="AB20" s="7">
        <f ca="1"/>
        <v>165007.88217421994</v>
      </c>
      <c r="AC20" s="7">
        <f ca="1"/>
        <v>3566787.4772532899</v>
      </c>
      <c r="AD20" s="10" t="str">
        <f ca="1"/>
        <v>GravityX, MoM</v>
      </c>
      <c r="AE20" s="39">
        <f ca="1"/>
        <v>4.7582329741335805E-4</v>
      </c>
      <c r="AF20" s="7">
        <f ca="1"/>
        <v>164929.40492093004</v>
      </c>
      <c r="AG20" s="7" t="str">
        <f ca="1"/>
        <v>NU_Columbia_Artelys Div. 4</v>
      </c>
      <c r="AH20" s="7">
        <f ca="1"/>
        <v>164929.40492093004</v>
      </c>
      <c r="AI20" s="33">
        <f ca="1"/>
        <v>19</v>
      </c>
      <c r="AJ20" s="33">
        <f ca="1"/>
        <v>19</v>
      </c>
      <c r="AK20" s="33" t="str">
        <f t="shared" ca="1" si="2"/>
        <v/>
      </c>
      <c r="AL20" s="33"/>
      <c r="AM20" s="30">
        <f ca="1"/>
        <v>44626.020833333336</v>
      </c>
      <c r="AN20" t="str">
        <f ca="1"/>
        <v>C2FEN03288</v>
      </c>
      <c r="AO20" s="67">
        <f ca="1"/>
        <v>41</v>
      </c>
      <c r="AP20" s="7">
        <f ca="1"/>
        <v>299817.29978699982</v>
      </c>
      <c r="AQ20" s="7">
        <f ca="1"/>
        <v>10361584.454198999</v>
      </c>
      <c r="AR20" s="30" t="str">
        <f ca="1"/>
        <v>GravityX, MoM</v>
      </c>
      <c r="AS20" s="39">
        <f ca="1"/>
        <v>2.9845141289364108E-4</v>
      </c>
      <c r="AT20" s="7">
        <f ca="1"/>
        <v>299805.57080429979</v>
      </c>
      <c r="AU20" t="str">
        <f ca="1"/>
        <v>GravityX, MoM</v>
      </c>
      <c r="AV20" s="7">
        <f ca="1"/>
        <v>299727.84558800049</v>
      </c>
      <c r="AW20">
        <f ca="1"/>
        <v>35</v>
      </c>
      <c r="AX20" s="33">
        <f ca="1"/>
        <v>35</v>
      </c>
      <c r="AY20" s="33" t="str">
        <f t="shared" ca="1" si="4"/>
        <v/>
      </c>
      <c r="BD20">
        <f t="shared" ca="1" si="6"/>
        <v>4</v>
      </c>
      <c r="BE20" t="str">
        <f t="shared" si="13"/>
        <v>&gt;0.0002</v>
      </c>
      <c r="BF20" t="str">
        <f t="shared" si="9"/>
        <v>&lt;0.0003</v>
      </c>
      <c r="BG20">
        <f t="shared" si="14"/>
        <v>1.9999999999999982E-4</v>
      </c>
      <c r="BK20">
        <f t="shared" si="7"/>
        <v>19</v>
      </c>
      <c r="BL20" s="39">
        <v>2.7720801076047685E-4</v>
      </c>
      <c r="BM20" s="30">
        <f ca="1"/>
        <v>44782.307638888888</v>
      </c>
      <c r="BN20" t="str">
        <f ca="1"/>
        <v>C2FEN02020</v>
      </c>
      <c r="BO20">
        <f ca="1"/>
        <v>262</v>
      </c>
      <c r="BP20" s="7">
        <f ca="1"/>
        <v>211858.27111448999</v>
      </c>
      <c r="BQ20" s="7">
        <f ca="1"/>
        <v>5895314.9820057796</v>
      </c>
      <c r="BR20" s="30" t="str">
        <f ca="1"/>
        <v>GOT-BSI-OPF, MoM</v>
      </c>
      <c r="BS20" s="39">
        <f ca="1"/>
        <v>3.4460375452316505E-4</v>
      </c>
      <c r="BT20" s="7">
        <f ca="1"/>
        <v>211829.86749059055</v>
      </c>
      <c r="BU20" t="str">
        <f ca="1"/>
        <v>GravityX, MoM</v>
      </c>
      <c r="BV20" s="7">
        <f ca="1"/>
        <v>211785.28910871036</v>
      </c>
      <c r="BW20">
        <f ca="1"/>
        <v>12</v>
      </c>
    </row>
    <row r="21" spans="1:75" x14ac:dyDescent="0.2">
      <c r="A21" s="30">
        <f>_xlfn.IFNA(_xlfn.XLOOKUP(B21&amp;C21,data!F:F,data!J:J),DATEVALUE("10/4/2021"))</f>
        <v>44665.373611111114</v>
      </c>
      <c r="B21" s="5" t="s">
        <v>348</v>
      </c>
      <c r="C21" s="5">
        <v>43</v>
      </c>
      <c r="D21" s="7">
        <f t="shared" si="0"/>
        <v>248528.24283681996</v>
      </c>
      <c r="E21" s="6">
        <f>_xlfn.IFNA(_xlfn.XLOOKUP($B21&amp;$C21,data!$F:$F,data!I:I),'Ch2'!D21)</f>
        <v>9203026.1726969201</v>
      </c>
      <c r="F21" s="6" t="str">
        <f>_xlfn.IFNA(_xlfn.XLOOKUP($B21&amp;$C21,data!$F:$F,data!B:B),'Ch2'!E21)</f>
        <v>GravityX, MoM</v>
      </c>
      <c r="G21" s="10">
        <f t="shared" si="5"/>
        <v>5.6835767188401221E-4</v>
      </c>
      <c r="H21" s="6">
        <f>IF('Ch2'!C21=D21,"",'Ch2'!K21)</f>
        <v>248430.090810569</v>
      </c>
      <c r="I21" s="7" t="str">
        <f>IF('Ch2'!C21=D21,"",'Ch2'!M21)</f>
        <v>GravityX, MoM</v>
      </c>
      <c r="J21" s="6">
        <f>'Ch2'!C21</f>
        <v>248387.07013990916</v>
      </c>
      <c r="K21" s="33">
        <f>IF(G21="","",_xlfn.XLOOKUP(B21&amp;"_"&amp;C21,submissions!A:A,submissions!H:H))</f>
        <v>34</v>
      </c>
      <c r="L21" s="33">
        <f>_xlfn.XLOOKUP(B21&amp;"_"&amp;C21,submissions!A:A,submissions!K:K)</f>
        <v>34</v>
      </c>
      <c r="M21" s="33" t="str">
        <f t="shared" si="1"/>
        <v/>
      </c>
      <c r="N21" s="35">
        <f>'Ch2 best data'!$CR21 + 'Ch2 best data'!$CS21 + 'Ch2 best data'!$CU21 + 'Ch2 best data'!$CV21</f>
        <v>0</v>
      </c>
      <c r="O21" s="54">
        <f>_xlfn.IFNA(_xlfn.XLOOKUP($B21&amp;$C21,data!$F:$F,data!$CH:$CH),-1)</f>
        <v>0</v>
      </c>
      <c r="P21" s="54">
        <f>_xlfn.IFNA(_xlfn.XLOOKUP($B21&amp;$C21,data!$F:$F,data!$CI:$CI),-1)</f>
        <v>0</v>
      </c>
      <c r="Q21" s="54">
        <f>_xlfn.IFNA(_xlfn.XLOOKUP($B21&amp;$C21,data!$F:$F,data!$CK:$CK),-1)</f>
        <v>0</v>
      </c>
      <c r="R21" s="54">
        <f>_xlfn.IFNA(_xlfn.XLOOKUP($B21&amp;$C21,data!$F:$F,data!$CL:$CL),-1)</f>
        <v>0</v>
      </c>
      <c r="S21" s="54">
        <f>_xlfn.IFNA(_xlfn.XLOOKUP($B21&amp;$C21,data!$F:$F,data!$CH:$CH),-1) + _xlfn.IFNA(_xlfn.XLOOKUP($B21&amp;$C21,data!$F:$F,data!$CI:$CI),-1) + _xlfn.IFNA(_xlfn.XLOOKUP($B21&amp;$C21,data!$F:$F,data!$CK:$CK),-1) + _xlfn.IFNA(_xlfn.XLOOKUP($B21&amp;$C21,data!$F:$F,data!$CL:$CL),-1)</f>
        <v>0</v>
      </c>
      <c r="T21" s="8">
        <f>_xlfn.IFNA(_xlfn.XLOOKUP(B21&amp;C21,data!F:F,data!J:J),"")</f>
        <v>44665.373611111114</v>
      </c>
      <c r="U21" s="6">
        <f>'Ch2'!F21</f>
        <v>8954497.9298601002</v>
      </c>
      <c r="V21" s="6"/>
      <c r="W21" s="63">
        <v>44661.996527777781</v>
      </c>
      <c r="X21" s="63">
        <v>44665.373611111114</v>
      </c>
      <c r="Y21" s="30">
        <f ca="1"/>
        <v>44735.199305555558</v>
      </c>
      <c r="Z21" t="str">
        <f ca="1"/>
        <v>C2FEN31777</v>
      </c>
      <c r="AA21" s="6">
        <f ca="1"/>
        <v>51</v>
      </c>
      <c r="AB21" s="7">
        <f ca="1"/>
        <v>2745859.3223669976</v>
      </c>
      <c r="AC21" s="7">
        <f ca="1"/>
        <v>113575857.673632</v>
      </c>
      <c r="AD21" s="10" t="str">
        <f ca="1"/>
        <v>GravityX, MoM</v>
      </c>
      <c r="AE21" s="39">
        <f ca="1"/>
        <v>7.8915452488281801E-5</v>
      </c>
      <c r="AF21" s="7">
        <f ca="1"/>
        <v>2745642.6487350017</v>
      </c>
      <c r="AG21" s="7" t="str">
        <f ca="1"/>
        <v>GravityX Div. 2</v>
      </c>
      <c r="AH21" s="7">
        <f ca="1"/>
        <v>2745642.6487350017</v>
      </c>
      <c r="AI21">
        <f ca="1"/>
        <v>19</v>
      </c>
      <c r="AJ21" s="33">
        <f ca="1"/>
        <v>19</v>
      </c>
      <c r="AK21" s="33" t="str">
        <f t="shared" ca="1" si="2"/>
        <v/>
      </c>
      <c r="AL21" s="33"/>
      <c r="AM21" s="30">
        <f ca="1"/>
        <v>44665.373611111114</v>
      </c>
      <c r="AN21" t="str">
        <f ca="1"/>
        <v>C2FEN03288</v>
      </c>
      <c r="AO21" s="67">
        <f ca="1"/>
        <v>43</v>
      </c>
      <c r="AP21" s="7">
        <f ca="1"/>
        <v>248528.24283681996</v>
      </c>
      <c r="AQ21" s="7">
        <f ca="1"/>
        <v>9203026.1726969201</v>
      </c>
      <c r="AR21" s="30" t="str">
        <f ca="1"/>
        <v>GravityX, MoM</v>
      </c>
      <c r="AS21" s="39">
        <f ca="1"/>
        <v>5.6835767188401221E-4</v>
      </c>
      <c r="AT21" s="7">
        <f ca="1"/>
        <v>248430.090810569</v>
      </c>
      <c r="AU21" t="str">
        <f ca="1"/>
        <v>GravityX, MoM</v>
      </c>
      <c r="AV21" s="7">
        <f ca="1"/>
        <v>248387.07013990916</v>
      </c>
      <c r="AW21">
        <f ca="1"/>
        <v>34</v>
      </c>
      <c r="AX21" s="33">
        <f ca="1"/>
        <v>34</v>
      </c>
      <c r="AY21" s="33" t="str">
        <f t="shared" ca="1" si="4"/>
        <v/>
      </c>
      <c r="BD21">
        <f t="shared" ca="1" si="6"/>
        <v>4</v>
      </c>
      <c r="BE21" s="84" t="str">
        <f>"&gt;0.0001"</f>
        <v>&gt;0.0001</v>
      </c>
      <c r="BF21" t="str">
        <f t="shared" si="9"/>
        <v>&lt;0.0002</v>
      </c>
      <c r="BG21" s="84">
        <f t="shared" si="14"/>
        <v>9.9999999999999815E-5</v>
      </c>
      <c r="BK21">
        <f t="shared" si="7"/>
        <v>20</v>
      </c>
      <c r="BL21" s="39">
        <v>2.8684322413763397E-4</v>
      </c>
      <c r="BM21" s="30">
        <f ca="1"/>
        <v>44647.791666666664</v>
      </c>
      <c r="BN21" t="str">
        <f ca="1"/>
        <v>C2FEN17700</v>
      </c>
      <c r="BO21">
        <f ca="1"/>
        <v>94</v>
      </c>
      <c r="BP21" s="7">
        <f ca="1"/>
        <v>5511167.1171541102</v>
      </c>
      <c r="BQ21" s="7">
        <f ca="1"/>
        <v>14247263.744406</v>
      </c>
      <c r="BR21" s="30" t="str">
        <f ca="1"/>
        <v>GravityX, MoM</v>
      </c>
      <c r="BS21" s="39">
        <f ca="1"/>
        <v>4.0002887238310691E-4</v>
      </c>
      <c r="BT21" s="7">
        <f ca="1"/>
        <v>5508963.3727481104</v>
      </c>
      <c r="BU21" t="str">
        <f ca="1"/>
        <v>GravityX Div. 2,4</v>
      </c>
      <c r="BV21" s="7">
        <f ca="1"/>
        <v>5508963.3727481104</v>
      </c>
      <c r="BW21">
        <f ca="1"/>
        <v>32</v>
      </c>
    </row>
    <row r="22" spans="1:75" x14ac:dyDescent="0.2">
      <c r="A22" s="30">
        <f>_xlfn.IFNA(_xlfn.XLOOKUP(B22&amp;C22,data!F:F,data!J:J),DATEVALUE("10/4/2021"))</f>
        <v>44685.276388888888</v>
      </c>
      <c r="B22" s="5" t="s">
        <v>328</v>
      </c>
      <c r="C22" s="5">
        <v>22</v>
      </c>
      <c r="D22" s="7">
        <f>E22-U22</f>
        <v>169058.94113621052</v>
      </c>
      <c r="E22" s="6">
        <f>_xlfn.IFNA(_xlfn.XLOOKUP($B22&amp;$C22,data!$F:$F,data!I:I),'Ch2'!D22)</f>
        <v>222903.62898460901</v>
      </c>
      <c r="F22" s="6" t="str">
        <f>_xlfn.IFNA(_xlfn.XLOOKUP($B22&amp;$C22,data!$F:$F,data!B:B),'Ch2'!E22)</f>
        <v>GravityX, MoM</v>
      </c>
      <c r="G22" s="10">
        <f t="shared" si="5"/>
        <v>1.5024940943868526E-3</v>
      </c>
      <c r="H22" s="6">
        <f>IF('Ch2'!C22=D22,"",'Ch2'!K22)</f>
        <v>168805.3121516016</v>
      </c>
      <c r="I22" s="7" t="str">
        <f>IF('Ch2'!C22=D22,"",'Ch2'!M22)</f>
        <v>NU_Columbia_Artelys Div. 3,4</v>
      </c>
      <c r="J22" s="6">
        <f>'Ch2'!C22</f>
        <v>168805.3121516016</v>
      </c>
      <c r="K22" s="33">
        <f>IF(G22="","",_xlfn.XLOOKUP(B22&amp;"_"&amp;C22,submissions!A:A,submissions!H:H))</f>
        <v>26</v>
      </c>
      <c r="L22" s="33">
        <f>_xlfn.XLOOKUP(B22&amp;"_"&amp;C22,submissions!A:A,submissions!K:K)</f>
        <v>26</v>
      </c>
      <c r="M22" s="33" t="str">
        <f t="shared" si="1"/>
        <v/>
      </c>
      <c r="N22" s="35">
        <f>'Ch2 best data'!$CR22 + 'Ch2 best data'!$CS22 + 'Ch2 best data'!$CU22 + 'Ch2 best data'!$CV22</f>
        <v>263</v>
      </c>
      <c r="O22" s="54">
        <f>_xlfn.IFNA(_xlfn.XLOOKUP($B22&amp;$C22,data!$F:$F,data!$CH:$CH),-1)</f>
        <v>51</v>
      </c>
      <c r="P22" s="54">
        <f>_xlfn.IFNA(_xlfn.XLOOKUP($B22&amp;$C22,data!$F:$F,data!$CI:$CI),-1)</f>
        <v>70</v>
      </c>
      <c r="Q22" s="54">
        <f>_xlfn.IFNA(_xlfn.XLOOKUP($B22&amp;$C22,data!$F:$F,data!$CK:$CK),-1)</f>
        <v>247</v>
      </c>
      <c r="R22" s="54">
        <f>_xlfn.IFNA(_xlfn.XLOOKUP($B22&amp;$C22,data!$F:$F,data!$CL:$CL),-1)</f>
        <v>32</v>
      </c>
      <c r="S22" s="54">
        <f>_xlfn.IFNA(_xlfn.XLOOKUP($B22&amp;$C22,data!$F:$F,data!$CH:$CH),-1) + _xlfn.IFNA(_xlfn.XLOOKUP($B22&amp;$C22,data!$F:$F,data!$CI:$CI),-1) + _xlfn.IFNA(_xlfn.XLOOKUP($B22&amp;$C22,data!$F:$F,data!$CK:$CK),-1) + _xlfn.IFNA(_xlfn.XLOOKUP($B22&amp;$C22,data!$F:$F,data!$CL:$CL),-1)</f>
        <v>400</v>
      </c>
      <c r="T22" s="8">
        <f>_xlfn.IFNA(_xlfn.XLOOKUP(B22&amp;C22,data!F:F,data!J:J),"")</f>
        <v>44685.276388888888</v>
      </c>
      <c r="U22" s="6">
        <f>'Ch2'!F22</f>
        <v>53844.687848398498</v>
      </c>
      <c r="V22" s="6"/>
      <c r="W22" s="8" t="str">
        <f>_xlfn.IFNA(_xlfn.XLOOKUP(B22&amp;C22,data!F$33:F$1710,data!J$33:J$1710),"")</f>
        <v/>
      </c>
      <c r="Y22" s="30">
        <f ca="1"/>
        <v>44734.495833333334</v>
      </c>
      <c r="Z22" t="str">
        <f ca="1"/>
        <v>C2FEN31777</v>
      </c>
      <c r="AA22" s="6">
        <f ca="1"/>
        <v>19</v>
      </c>
      <c r="AB22" s="7">
        <f ca="1"/>
        <v>7766660.3072490096</v>
      </c>
      <c r="AC22" s="7">
        <f ca="1"/>
        <v>111775998.19393601</v>
      </c>
      <c r="AD22" s="10" t="str">
        <f ca="1"/>
        <v>GravityX, MoM</v>
      </c>
      <c r="AE22" s="39">
        <f ca="1"/>
        <v>1.2771924994492423E-5</v>
      </c>
      <c r="AF22" s="7">
        <f ca="1"/>
        <v>7766561.1133130044</v>
      </c>
      <c r="AG22" s="7" t="str">
        <f ca="1"/>
        <v>GravityX Div. 2</v>
      </c>
      <c r="AH22" s="7">
        <f ca="1"/>
        <v>7766561.1133130044</v>
      </c>
      <c r="AI22">
        <f ca="1"/>
        <v>19</v>
      </c>
      <c r="AJ22" s="33">
        <f ca="1"/>
        <v>19</v>
      </c>
      <c r="AK22" s="33" t="str">
        <f t="shared" ca="1" si="2"/>
        <v/>
      </c>
      <c r="AL22" s="33"/>
      <c r="AM22" s="30">
        <f ca="1"/>
        <v>44685.276388888888</v>
      </c>
      <c r="AN22" t="str">
        <f ca="1"/>
        <v>C2FEN03970</v>
      </c>
      <c r="AO22" s="67">
        <f ca="1"/>
        <v>22</v>
      </c>
      <c r="AP22" s="7">
        <f ca="1"/>
        <v>169058.94113621052</v>
      </c>
      <c r="AQ22" s="7">
        <f ca="1"/>
        <v>222903.62898460901</v>
      </c>
      <c r="AR22" s="30" t="str">
        <f ca="1"/>
        <v>GravityX, MoM</v>
      </c>
      <c r="AS22" s="39">
        <f ca="1"/>
        <v>1.5024940943868526E-3</v>
      </c>
      <c r="AT22" s="7">
        <f ca="1"/>
        <v>168805.3121516016</v>
      </c>
      <c r="AU22" t="str">
        <f ca="1"/>
        <v>NU_Columbia_Artelys Div. 3,4</v>
      </c>
      <c r="AV22" s="7">
        <f ca="1"/>
        <v>168805.3121516016</v>
      </c>
      <c r="AW22">
        <f ca="1"/>
        <v>26</v>
      </c>
      <c r="AX22" s="33">
        <f ca="1"/>
        <v>26</v>
      </c>
      <c r="AY22" s="33" t="str">
        <f t="shared" ca="1" si="4"/>
        <v/>
      </c>
      <c r="BD22">
        <f t="shared" ca="1" si="6"/>
        <v>8</v>
      </c>
      <c r="BE22" s="84" t="str">
        <f>"&gt;0.00001"</f>
        <v>&gt;0.00001</v>
      </c>
      <c r="BF22" s="84" t="str">
        <f>"&lt;0.0001"</f>
        <v>&lt;0.0001</v>
      </c>
      <c r="BG22" s="84"/>
      <c r="BK22">
        <f t="shared" si="7"/>
        <v>21</v>
      </c>
      <c r="BL22" s="39">
        <v>2.9845141289364108E-4</v>
      </c>
      <c r="BM22" s="30">
        <f ca="1"/>
        <v>44625.833333333336</v>
      </c>
      <c r="BN22" t="str">
        <f ca="1"/>
        <v>C2FEN03288</v>
      </c>
      <c r="BO22">
        <f ca="1"/>
        <v>29</v>
      </c>
      <c r="BP22" s="7">
        <f ca="1"/>
        <v>232431.55447855964</v>
      </c>
      <c r="BQ22" s="7">
        <f ca="1"/>
        <v>9430816.9492466897</v>
      </c>
      <c r="BR22" s="30" t="str">
        <f ca="1"/>
        <v>GravityX, MoM</v>
      </c>
      <c r="BS22" s="39">
        <f ca="1"/>
        <v>4.0005941581511273E-4</v>
      </c>
      <c r="BT22" s="7">
        <f ca="1"/>
        <v>232392.9019348193</v>
      </c>
      <c r="BU22" t="str">
        <f ca="1"/>
        <v>GravityX, MoM</v>
      </c>
      <c r="BV22" s="7">
        <f ca="1"/>
        <v>232338.60523187928</v>
      </c>
      <c r="BW22">
        <f ca="1"/>
        <v>35</v>
      </c>
    </row>
    <row r="23" spans="1:75" x14ac:dyDescent="0.2">
      <c r="A23" s="30">
        <f>_xlfn.IFNA(_xlfn.XLOOKUP(B23&amp;C23,data!F:F,data!J:J),DATEVALUE("10/4/2021"))</f>
        <v>44810.54583333333</v>
      </c>
      <c r="B23" s="5" t="s">
        <v>328</v>
      </c>
      <c r="C23" s="5">
        <v>23</v>
      </c>
      <c r="D23" s="7">
        <f t="shared" si="0"/>
        <v>163914.1561136574</v>
      </c>
      <c r="E23" s="6">
        <f>_xlfn.IFNA(_xlfn.XLOOKUP($B23&amp;$C23,data!$F:$F,data!I:I),'Ch2'!D23)</f>
        <v>257435.11083664701</v>
      </c>
      <c r="F23" s="6" t="str">
        <f>_xlfn.IFNA(_xlfn.XLOOKUP($B23&amp;$C23,data!$F:$F,data!B:B),'Ch2'!E23)</f>
        <v>GOT-BSI-OPF, MoM</v>
      </c>
      <c r="G23" s="10">
        <f t="shared" si="5"/>
        <v>6.2334144277564896E-4</v>
      </c>
      <c r="H23" s="6">
        <f>IF('Ch2'!C23=D23,"",'Ch2'!K23)</f>
        <v>163842.04378194542</v>
      </c>
      <c r="I23" s="7" t="str">
        <f>IF('Ch2'!C23=D23,"",'Ch2'!M23)</f>
        <v>GravityX, MoM</v>
      </c>
      <c r="J23" s="6">
        <f>'Ch2'!C23</f>
        <v>163812.04527701042</v>
      </c>
      <c r="K23" s="33">
        <f>IF(G23="","",_xlfn.XLOOKUP(B23&amp;"_"&amp;C23,submissions!A:A,submissions!H:H))</f>
        <v>8</v>
      </c>
      <c r="L23" s="33">
        <f>_xlfn.XLOOKUP(B23&amp;"_"&amp;C23,submissions!A:A,submissions!K:K)</f>
        <v>25</v>
      </c>
      <c r="M23" s="33" t="str">
        <f t="shared" si="1"/>
        <v/>
      </c>
      <c r="N23" s="35">
        <f>'Ch2 best data'!$CR23 + 'Ch2 best data'!$CS23 + 'Ch2 best data'!$CU23 + 'Ch2 best data'!$CV23</f>
        <v>1363</v>
      </c>
      <c r="O23" s="54">
        <f>_xlfn.IFNA(_xlfn.XLOOKUP($B23&amp;$C23,data!$F:$F,data!$CH:$CH),-1)</f>
        <v>44</v>
      </c>
      <c r="P23" s="54">
        <f>_xlfn.IFNA(_xlfn.XLOOKUP($B23&amp;$C23,data!$F:$F,data!$CI:$CI),-1)</f>
        <v>26</v>
      </c>
      <c r="Q23" s="54">
        <f>_xlfn.IFNA(_xlfn.XLOOKUP($B23&amp;$C23,data!$F:$F,data!$CK:$CK),-1)</f>
        <v>0</v>
      </c>
      <c r="R23" s="54">
        <f>_xlfn.IFNA(_xlfn.XLOOKUP($B23&amp;$C23,data!$F:$F,data!$CL:$CL),-1)</f>
        <v>0</v>
      </c>
      <c r="S23" s="54">
        <f>_xlfn.IFNA(_xlfn.XLOOKUP($B23&amp;$C23,data!$F:$F,data!$CH:$CH),-1) + _xlfn.IFNA(_xlfn.XLOOKUP($B23&amp;$C23,data!$F:$F,data!$CI:$CI),-1) + _xlfn.IFNA(_xlfn.XLOOKUP($B23&amp;$C23,data!$F:$F,data!$CK:$CK),-1) + _xlfn.IFNA(_xlfn.XLOOKUP($B23&amp;$C23,data!$F:$F,data!$CL:$CL),-1)</f>
        <v>70</v>
      </c>
      <c r="T23" s="8">
        <f>_xlfn.IFNA(_xlfn.XLOOKUP(B23&amp;C23,data!F:F,data!J:J),"")</f>
        <v>44810.54583333333</v>
      </c>
      <c r="U23" s="6">
        <f>'Ch2'!F23</f>
        <v>93520.954722989598</v>
      </c>
      <c r="V23" s="6">
        <f>'Ch2'!D23</f>
        <v>257333</v>
      </c>
      <c r="W23" s="64">
        <v>44635.879166666666</v>
      </c>
      <c r="Y23" s="30">
        <f ca="1"/>
        <v>44722.577777777777</v>
      </c>
      <c r="Z23" t="str">
        <f ca="1"/>
        <v>C2FEN31777</v>
      </c>
      <c r="AA23" s="6">
        <f ca="1"/>
        <v>12</v>
      </c>
      <c r="AB23" s="7">
        <f ca="1"/>
        <v>46866638.068575799</v>
      </c>
      <c r="AC23" s="7">
        <f ca="1"/>
        <v>105446235.913606</v>
      </c>
      <c r="AD23" s="10" t="str">
        <f ca="1"/>
        <v>GravityX, MoM</v>
      </c>
      <c r="AE23" s="39">
        <f ca="1"/>
        <v>3.2367645033559711E-5</v>
      </c>
      <c r="AF23" s="7">
        <f ca="1"/>
        <v>46865121.154969797</v>
      </c>
      <c r="AG23" s="7" t="str">
        <f ca="1"/>
        <v>GravityX Div. 2</v>
      </c>
      <c r="AH23" s="7">
        <f ca="1"/>
        <v>46865121.154969797</v>
      </c>
      <c r="AI23" s="33">
        <f ca="1"/>
        <v>21</v>
      </c>
      <c r="AJ23" s="33">
        <f ca="1"/>
        <v>21</v>
      </c>
      <c r="AK23" s="33" t="str">
        <f t="shared" ca="1" si="2"/>
        <v/>
      </c>
      <c r="AL23" s="33"/>
      <c r="AM23" s="30">
        <f ca="1"/>
        <v>44810.54583333333</v>
      </c>
      <c r="AN23" t="str">
        <f ca="1"/>
        <v>C2FEN03970</v>
      </c>
      <c r="AO23" s="67">
        <f ca="1"/>
        <v>23</v>
      </c>
      <c r="AP23" s="7">
        <f ca="1"/>
        <v>163914.1561136574</v>
      </c>
      <c r="AQ23" s="7">
        <f ca="1"/>
        <v>257435.11083664701</v>
      </c>
      <c r="AR23" s="30" t="str">
        <f ca="1"/>
        <v>GOT-BSI-OPF, MoM</v>
      </c>
      <c r="AS23" s="39">
        <f ca="1"/>
        <v>6.2334144277564896E-4</v>
      </c>
      <c r="AT23" s="7">
        <f ca="1"/>
        <v>163842.04378194542</v>
      </c>
      <c r="AU23" t="str">
        <f ca="1"/>
        <v>GravityX, MoM</v>
      </c>
      <c r="AV23" s="7">
        <f ca="1"/>
        <v>163812.04527701042</v>
      </c>
      <c r="AW23">
        <f ca="1"/>
        <v>8</v>
      </c>
      <c r="AX23" s="33">
        <f ca="1"/>
        <v>25</v>
      </c>
      <c r="AY23" s="33" t="str">
        <f t="shared" ca="1" si="4"/>
        <v>**</v>
      </c>
      <c r="BD23" s="17">
        <f ca="1">COUNTIF(AS:AS,BE23)</f>
        <v>1</v>
      </c>
      <c r="BE23" s="84" t="str">
        <f>"&lt;0.00001"</f>
        <v>&lt;0.00001</v>
      </c>
      <c r="BG23" s="84"/>
      <c r="BK23">
        <f t="shared" si="7"/>
        <v>22</v>
      </c>
      <c r="BL23" s="39">
        <v>3.075851440088595E-4</v>
      </c>
      <c r="BM23" s="30">
        <f ca="1"/>
        <v>44687.306944444441</v>
      </c>
      <c r="BN23" t="str">
        <f ca="1"/>
        <v>C2FEN19402</v>
      </c>
      <c r="BO23">
        <f ca="1"/>
        <v>77</v>
      </c>
      <c r="BP23" s="7">
        <f ca="1"/>
        <v>249256.66090188801</v>
      </c>
      <c r="BQ23" s="7">
        <f ca="1"/>
        <v>404907.71183113602</v>
      </c>
      <c r="BR23" s="30" t="str">
        <f ca="1"/>
        <v>GravityX, MoM</v>
      </c>
      <c r="BS23" s="39">
        <f ca="1"/>
        <v>4.202729760958146E-4</v>
      </c>
      <c r="BT23" s="7">
        <f ca="1"/>
        <v>249151.94907075199</v>
      </c>
      <c r="BU23" t="str">
        <f ca="1"/>
        <v>GravityX Div. 2,4</v>
      </c>
      <c r="BV23" s="7">
        <f ca="1"/>
        <v>249151.94907075199</v>
      </c>
      <c r="BW23">
        <f ca="1"/>
        <v>26</v>
      </c>
    </row>
    <row r="24" spans="1:75" x14ac:dyDescent="0.2">
      <c r="A24" s="30">
        <f>_xlfn.IFNA(_xlfn.XLOOKUP(B24&amp;C24,data!F:F,data!J:J),DATEVALUE("10/4/2021"))</f>
        <v>44591.425694444442</v>
      </c>
      <c r="B24" s="5" t="s">
        <v>324</v>
      </c>
      <c r="C24" s="5">
        <v>9</v>
      </c>
      <c r="D24" s="7">
        <f t="shared" si="0"/>
        <v>1498655.0451215003</v>
      </c>
      <c r="E24" s="6">
        <f>_xlfn.IFNA(_xlfn.XLOOKUP($B24&amp;$C24,data!$F:$F,data!I:I),'Ch2'!D24)</f>
        <v>5836294.9134651003</v>
      </c>
      <c r="F24" s="6" t="str">
        <f>_xlfn.IFNA(_xlfn.XLOOKUP($B24&amp;$C24,data!$F:$F,data!B:B),'Ch2'!E24)</f>
        <v>GravityX, MoM</v>
      </c>
      <c r="G24" s="10">
        <f t="shared" si="5"/>
        <v>1.2312256335476057E-3</v>
      </c>
      <c r="H24" s="6">
        <f>IF('Ch2'!C24=D24,"",'Ch2'!K24)</f>
        <v>1497030.8325014599</v>
      </c>
      <c r="I24" s="7" t="str">
        <f>IF('Ch2'!C24=D24,"",'Ch2'!M24)</f>
        <v>GravityX, MoM</v>
      </c>
      <c r="J24" s="6">
        <f>'Ch2'!C24</f>
        <v>1496812.1316563999</v>
      </c>
      <c r="K24" s="33">
        <f>IF(G24="","",_xlfn.XLOOKUP(B24&amp;"_"&amp;C24,submissions!A:A,submissions!H:H))</f>
        <v>40</v>
      </c>
      <c r="L24" s="33">
        <f>_xlfn.XLOOKUP(B24&amp;"_"&amp;C24,submissions!A:A,submissions!K:K)</f>
        <v>40</v>
      </c>
      <c r="M24" s="33" t="str">
        <f t="shared" si="1"/>
        <v/>
      </c>
      <c r="N24" s="35">
        <f>'Ch2 best data'!$CR24 + 'Ch2 best data'!$CS24 + 'Ch2 best data'!$CU24 + 'Ch2 best data'!$CV24</f>
        <v>0</v>
      </c>
      <c r="O24" s="54">
        <f>_xlfn.IFNA(_xlfn.XLOOKUP($B24&amp;$C24,data!$F:$F,data!$CH:$CH),-1)</f>
        <v>2</v>
      </c>
      <c r="P24" s="54">
        <f>_xlfn.IFNA(_xlfn.XLOOKUP($B24&amp;$C24,data!$F:$F,data!$CI:$CI),-1)</f>
        <v>2</v>
      </c>
      <c r="Q24" s="54">
        <f>_xlfn.IFNA(_xlfn.XLOOKUP($B24&amp;$C24,data!$F:$F,data!$CK:$CK),-1)</f>
        <v>1</v>
      </c>
      <c r="R24" s="54">
        <f>_xlfn.IFNA(_xlfn.XLOOKUP($B24&amp;$C24,data!$F:$F,data!$CL:$CL),-1)</f>
        <v>0</v>
      </c>
      <c r="S24" s="54">
        <f>_xlfn.IFNA(_xlfn.XLOOKUP($B24&amp;$C24,data!$F:$F,data!$CH:$CH),-1) + _xlfn.IFNA(_xlfn.XLOOKUP($B24&amp;$C24,data!$F:$F,data!$CI:$CI),-1) + _xlfn.IFNA(_xlfn.XLOOKUP($B24&amp;$C24,data!$F:$F,data!$CK:$CK),-1) + _xlfn.IFNA(_xlfn.XLOOKUP($B24&amp;$C24,data!$F:$F,data!$CL:$CL),-1)</f>
        <v>5</v>
      </c>
      <c r="T24" s="38">
        <v>44627.395821620368</v>
      </c>
      <c r="U24" s="6">
        <f>'Ch2'!F24</f>
        <v>4337639.8683436001</v>
      </c>
      <c r="V24" s="6"/>
      <c r="W24" s="40">
        <v>44591</v>
      </c>
      <c r="Y24" s="30">
        <f ca="1"/>
        <v>44721.96875</v>
      </c>
      <c r="Z24" t="str">
        <f ca="1"/>
        <v>C2FEN31777</v>
      </c>
      <c r="AA24" s="6">
        <f ca="1"/>
        <v>11</v>
      </c>
      <c r="AB24" s="7">
        <f ca="1"/>
        <v>3159497.1711279899</v>
      </c>
      <c r="AC24" s="7">
        <f ca="1"/>
        <v>129394052.13872799</v>
      </c>
      <c r="AD24" s="10" t="str">
        <f ca="1"/>
        <v>GravityX, MoM</v>
      </c>
      <c r="AE24" s="39">
        <f ca="1"/>
        <v>4.277405615615848E-5</v>
      </c>
      <c r="AF24" s="7">
        <f ca="1"/>
        <v>3159362.0323989987</v>
      </c>
      <c r="AG24" s="7" t="str">
        <f ca="1"/>
        <v>GravityX Div. 4</v>
      </c>
      <c r="AH24" s="7">
        <f ca="1"/>
        <v>3159362.0323989987</v>
      </c>
      <c r="AI24" s="33">
        <f ca="1"/>
        <v>21</v>
      </c>
      <c r="AJ24" s="33">
        <f ca="1"/>
        <v>21</v>
      </c>
      <c r="AK24" s="33" t="str">
        <f t="shared" ca="1" si="2"/>
        <v/>
      </c>
      <c r="AL24" s="33"/>
      <c r="AM24" s="30">
        <f ca="1"/>
        <v>44591.425694444442</v>
      </c>
      <c r="AN24" t="str">
        <f ca="1"/>
        <v>C2FEN04200</v>
      </c>
      <c r="AO24" s="67">
        <f ca="1"/>
        <v>9</v>
      </c>
      <c r="AP24" s="7">
        <f ca="1"/>
        <v>1498655.0451215003</v>
      </c>
      <c r="AQ24" s="7">
        <f ca="1"/>
        <v>5836294.9134651003</v>
      </c>
      <c r="AR24" s="30" t="str">
        <f ca="1"/>
        <v>GravityX, MoM</v>
      </c>
      <c r="AS24" s="39">
        <f ca="1"/>
        <v>1.2312256335476057E-3</v>
      </c>
      <c r="AT24" s="7">
        <f ca="1"/>
        <v>1497030.8325014599</v>
      </c>
      <c r="AU24" t="str">
        <f ca="1"/>
        <v>GravityX, MoM</v>
      </c>
      <c r="AV24" s="7">
        <f ca="1"/>
        <v>1496812.1316563999</v>
      </c>
      <c r="AW24">
        <f ca="1"/>
        <v>40</v>
      </c>
      <c r="AX24" s="33">
        <f ca="1"/>
        <v>40</v>
      </c>
      <c r="AY24" s="33" t="str">
        <f t="shared" ca="1" si="4"/>
        <v/>
      </c>
      <c r="BD24">
        <f ca="1">SUM(BD3:BD23)</f>
        <v>84</v>
      </c>
      <c r="BE24" s="84" t="s">
        <v>1378</v>
      </c>
      <c r="BG24" s="84"/>
      <c r="BK24">
        <f t="shared" si="7"/>
        <v>23</v>
      </c>
      <c r="BL24" s="39">
        <v>3.1655553530929303E-4</v>
      </c>
      <c r="BM24" s="30">
        <f ca="1"/>
        <v>44656.411111111112</v>
      </c>
      <c r="BN24" t="str">
        <f ca="1"/>
        <v>C2FEN10480</v>
      </c>
      <c r="BO24">
        <f ca="1"/>
        <v>17</v>
      </c>
      <c r="BP24" s="7">
        <f ca="1"/>
        <v>296131.94534864801</v>
      </c>
      <c r="BQ24" s="7">
        <f ca="1"/>
        <v>664552.56456895499</v>
      </c>
      <c r="BR24" s="30" t="str">
        <f ca="1"/>
        <v>GravityX, MoM</v>
      </c>
      <c r="BS24" s="39">
        <f ca="1"/>
        <v>4.3095500350021076E-4</v>
      </c>
      <c r="BT24" s="7">
        <f ca="1"/>
        <v>296004.38077969302</v>
      </c>
      <c r="BU24" t="str">
        <f ca="1"/>
        <v>GravityX Div. 2,4</v>
      </c>
      <c r="BV24" s="7">
        <f ca="1"/>
        <v>296004.38077969302</v>
      </c>
      <c r="BW24">
        <f ca="1"/>
        <v>30</v>
      </c>
    </row>
    <row r="25" spans="1:75" x14ac:dyDescent="0.2">
      <c r="A25" s="30">
        <f>_xlfn.IFNA(_xlfn.XLOOKUP(B25&amp;C25,data!F:F,data!J:J),DATEVALUE("10/4/2021"))</f>
        <v>44635.718055555553</v>
      </c>
      <c r="B25" s="5" t="s">
        <v>324</v>
      </c>
      <c r="C25" s="5">
        <v>10</v>
      </c>
      <c r="D25" s="7">
        <f t="shared" si="0"/>
        <v>1503282.4461714402</v>
      </c>
      <c r="E25" s="6">
        <f>_xlfn.IFNA(_xlfn.XLOOKUP($B25&amp;$C25,data!$F:$F,data!I:I),'Ch2'!D25)</f>
        <v>6098129.63748453</v>
      </c>
      <c r="F25" s="6" t="str">
        <f>_xlfn.IFNA(_xlfn.XLOOKUP($B25&amp;$C25,data!$F:$F,data!B:B),'Ch2'!E25)</f>
        <v>GravityX, MoM</v>
      </c>
      <c r="G25" s="10">
        <f t="shared" si="5"/>
        <v>2.2864369629949088E-4</v>
      </c>
      <c r="H25" s="6">
        <f>IF('Ch2'!C25=D25,"",'Ch2'!K25)</f>
        <v>1502938.8086869102</v>
      </c>
      <c r="I25" s="7" t="str">
        <f>IF('Ch2'!C25=D25,"",'Ch2'!M25)</f>
        <v>GravityX Div. 1-4</v>
      </c>
      <c r="J25" s="6">
        <f>'Ch2'!C25</f>
        <v>1502938.8086869102</v>
      </c>
      <c r="K25" s="33">
        <f>IF(G25="","",_xlfn.XLOOKUP(B25&amp;"_"&amp;C25,submissions!A:A,submissions!H:H))</f>
        <v>33</v>
      </c>
      <c r="L25" s="33">
        <f>_xlfn.XLOOKUP(B25&amp;"_"&amp;C25,submissions!A:A,submissions!K:K)</f>
        <v>33</v>
      </c>
      <c r="M25" s="33" t="str">
        <f t="shared" si="1"/>
        <v/>
      </c>
      <c r="N25" s="35">
        <f>'Ch2 best data'!$CR25 + 'Ch2 best data'!$CS25 + 'Ch2 best data'!$CU25 + 'Ch2 best data'!$CV25</f>
        <v>0</v>
      </c>
      <c r="O25" s="54">
        <f>_xlfn.IFNA(_xlfn.XLOOKUP($B25&amp;$C25,data!$F:$F,data!$CH:$CH),-1)</f>
        <v>3</v>
      </c>
      <c r="P25" s="54">
        <f>_xlfn.IFNA(_xlfn.XLOOKUP($B25&amp;$C25,data!$F:$F,data!$CI:$CI),-1)</f>
        <v>2</v>
      </c>
      <c r="Q25" s="54">
        <f>_xlfn.IFNA(_xlfn.XLOOKUP($B25&amp;$C25,data!$F:$F,data!$CK:$CK),-1)</f>
        <v>1</v>
      </c>
      <c r="R25" s="54">
        <f>_xlfn.IFNA(_xlfn.XLOOKUP($B25&amp;$C25,data!$F:$F,data!$CL:$CL),-1)</f>
        <v>0</v>
      </c>
      <c r="S25" s="54">
        <f>_xlfn.IFNA(_xlfn.XLOOKUP($B25&amp;$C25,data!$F:$F,data!$CH:$CH),-1) + _xlfn.IFNA(_xlfn.XLOOKUP($B25&amp;$C25,data!$F:$F,data!$CI:$CI),-1) + _xlfn.IFNA(_xlfn.XLOOKUP($B25&amp;$C25,data!$F:$F,data!$CK:$CK),-1) + _xlfn.IFNA(_xlfn.XLOOKUP($B25&amp;$C25,data!$F:$F,data!$CL:$CL),-1)</f>
        <v>6</v>
      </c>
      <c r="T25" s="8">
        <f>_xlfn.IFNA(_xlfn.XLOOKUP(B25&amp;C25,data!F:F,data!J:J),"")</f>
        <v>44635.718055555553</v>
      </c>
      <c r="U25" s="6">
        <f>'Ch2'!F25</f>
        <v>4594847.1913130898</v>
      </c>
      <c r="V25" s="6"/>
      <c r="W25" s="8">
        <v>44635.718055555553</v>
      </c>
      <c r="Y25" s="30">
        <f ca="1"/>
        <v>44721.507638888892</v>
      </c>
      <c r="Z25" t="str">
        <f ca="1"/>
        <v>C2FEN08718</v>
      </c>
      <c r="AA25" s="6">
        <f ca="1"/>
        <v>10</v>
      </c>
      <c r="AB25" s="7">
        <f ca="1"/>
        <v>199947.16908949701</v>
      </c>
      <c r="AC25" s="7">
        <f ca="1"/>
        <v>470538.78698574402</v>
      </c>
      <c r="AD25" s="10" t="str">
        <f ca="1"/>
        <v>GravityX, MoM</v>
      </c>
      <c r="AE25" s="120">
        <f ca="1"/>
        <v>3.9359839159036625E-6</v>
      </c>
      <c r="AF25" s="7">
        <f ca="1"/>
        <v>199946.38210375299</v>
      </c>
      <c r="AG25" s="7" t="str">
        <f ca="1"/>
        <v>GravityX Div. 2,4</v>
      </c>
      <c r="AH25" s="7">
        <f ca="1"/>
        <v>199946.38210375299</v>
      </c>
      <c r="AI25">
        <f ca="1"/>
        <v>21</v>
      </c>
      <c r="AJ25" s="33">
        <f ca="1"/>
        <v>21</v>
      </c>
      <c r="AK25" s="33" t="str">
        <f t="shared" ca="1" si="2"/>
        <v/>
      </c>
      <c r="AL25" s="33"/>
      <c r="AM25" s="30">
        <f ca="1"/>
        <v>44635.718055555553</v>
      </c>
      <c r="AN25" t="str">
        <f ca="1"/>
        <v>C2FEN04200</v>
      </c>
      <c r="AO25" s="67">
        <f ca="1"/>
        <v>10</v>
      </c>
      <c r="AP25" s="7">
        <f ca="1"/>
        <v>1503282.4461714402</v>
      </c>
      <c r="AQ25" s="7">
        <f ca="1"/>
        <v>6098129.63748453</v>
      </c>
      <c r="AR25" s="30" t="str">
        <f ca="1"/>
        <v>GravityX, MoM</v>
      </c>
      <c r="AS25" s="39">
        <f ca="1"/>
        <v>2.2864369629949088E-4</v>
      </c>
      <c r="AT25" s="7">
        <f ca="1"/>
        <v>1502938.8086869102</v>
      </c>
      <c r="AU25" t="str">
        <f ca="1"/>
        <v>GravityX Div. 1-4</v>
      </c>
      <c r="AV25" s="7">
        <f ca="1"/>
        <v>1502938.8086869102</v>
      </c>
      <c r="AW25">
        <f ca="1"/>
        <v>33</v>
      </c>
      <c r="AX25" s="33">
        <f ca="1"/>
        <v>33</v>
      </c>
      <c r="AY25" s="33" t="str">
        <f t="shared" ca="1" si="4"/>
        <v/>
      </c>
      <c r="BE25" s="84"/>
      <c r="BG25" s="84"/>
      <c r="BK25">
        <f t="shared" si="7"/>
        <v>24</v>
      </c>
      <c r="BL25" s="39">
        <v>3.6701199136723872E-4</v>
      </c>
      <c r="BM25" s="30">
        <f ca="1"/>
        <v>44660.868055555555</v>
      </c>
      <c r="BN25" t="str">
        <f ca="1"/>
        <v>C2FEN04200</v>
      </c>
      <c r="BO25">
        <f ca="1"/>
        <v>56</v>
      </c>
      <c r="BP25" s="7">
        <f ca="1"/>
        <v>1512644.2468874101</v>
      </c>
      <c r="BQ25" s="7">
        <f ca="1"/>
        <v>7167034.4729843903</v>
      </c>
      <c r="BR25" s="30" t="str">
        <f ca="1"/>
        <v>GravityX, MoM</v>
      </c>
      <c r="BS25" s="39">
        <f ca="1"/>
        <v>4.5799938618595881E-4</v>
      </c>
      <c r="BT25" s="7">
        <f ca="1"/>
        <v>1511951.7739030197</v>
      </c>
      <c r="BU25" t="str">
        <f ca="1"/>
        <v>GravityX Div. 1-4</v>
      </c>
      <c r="BV25" s="7">
        <f ca="1"/>
        <v>1511951.7739030197</v>
      </c>
      <c r="BW25">
        <f ca="1"/>
        <v>30</v>
      </c>
    </row>
    <row r="26" spans="1:75" x14ac:dyDescent="0.2">
      <c r="A26" s="30">
        <f>_xlfn.IFNA(_xlfn.XLOOKUP(B26&amp;C26,data!F:F,data!J:J),DATEVALUE("10/4/2021"))</f>
        <v>44661.594444444447</v>
      </c>
      <c r="B26" s="5" t="s">
        <v>324</v>
      </c>
      <c r="C26" s="5">
        <v>14</v>
      </c>
      <c r="D26" s="7">
        <f t="shared" si="0"/>
        <v>1627299.45450956</v>
      </c>
      <c r="E26" s="6">
        <f>_xlfn.IFNA(_xlfn.XLOOKUP($B26&amp;$C26,data!$F:$F,data!I:I),'Ch2'!D26)</f>
        <v>5945639.5552548803</v>
      </c>
      <c r="F26" s="6" t="str">
        <f>_xlfn.IFNA(_xlfn.XLOOKUP($B26&amp;$C26,data!$F:$F,data!B:B),'Ch2'!E26)</f>
        <v>GravityX, MoM</v>
      </c>
      <c r="G26" s="10">
        <f t="shared" si="5"/>
        <v>5.4509851421280509E-4</v>
      </c>
      <c r="H26" s="6">
        <f>IF('Ch2'!C26=D26,"",'Ch2'!K26)</f>
        <v>1626412.8992546797</v>
      </c>
      <c r="I26" s="7" t="str">
        <f>IF('Ch2'!C26=D26,"",'Ch2'!M26)</f>
        <v>GravityX Div. 1-4</v>
      </c>
      <c r="J26" s="6">
        <f>'Ch2'!C26</f>
        <v>1626412.8992546797</v>
      </c>
      <c r="K26" s="33">
        <f>IF(G26="","",_xlfn.XLOOKUP(B26&amp;"_"&amp;C26,submissions!A:A,submissions!H:H))</f>
        <v>30</v>
      </c>
      <c r="L26" s="33">
        <f>_xlfn.XLOOKUP(B26&amp;"_"&amp;C26,submissions!A:A,submissions!K:K)</f>
        <v>30</v>
      </c>
      <c r="M26" s="33" t="str">
        <f t="shared" si="1"/>
        <v/>
      </c>
      <c r="N26" s="35">
        <f>'Ch2 best data'!$CR26 + 'Ch2 best data'!$CS26 + 'Ch2 best data'!$CU26 + 'Ch2 best data'!$CV26</f>
        <v>0</v>
      </c>
      <c r="O26" s="54">
        <f>_xlfn.IFNA(_xlfn.XLOOKUP($B26&amp;$C26,data!$F:$F,data!$CH:$CH),-1)</f>
        <v>1</v>
      </c>
      <c r="P26" s="54">
        <f>_xlfn.IFNA(_xlfn.XLOOKUP($B26&amp;$C26,data!$F:$F,data!$CI:$CI),-1)</f>
        <v>2</v>
      </c>
      <c r="Q26" s="54">
        <f>_xlfn.IFNA(_xlfn.XLOOKUP($B26&amp;$C26,data!$F:$F,data!$CK:$CK),-1)</f>
        <v>0</v>
      </c>
      <c r="R26" s="54">
        <f>_xlfn.IFNA(_xlfn.XLOOKUP($B26&amp;$C26,data!$F:$F,data!$CL:$CL),-1)</f>
        <v>0</v>
      </c>
      <c r="S26" s="54">
        <f>_xlfn.IFNA(_xlfn.XLOOKUP($B26&amp;$C26,data!$F:$F,data!$CH:$CH),-1) + _xlfn.IFNA(_xlfn.XLOOKUP($B26&amp;$C26,data!$F:$F,data!$CI:$CI),-1) + _xlfn.IFNA(_xlfn.XLOOKUP($B26&amp;$C26,data!$F:$F,data!$CK:$CK),-1) + _xlfn.IFNA(_xlfn.XLOOKUP($B26&amp;$C26,data!$F:$F,data!$CL:$CL),-1)</f>
        <v>3</v>
      </c>
      <c r="T26" s="8">
        <f>_xlfn.IFNA(_xlfn.XLOOKUP(B26&amp;C26,data!F:F,data!J:J),"")</f>
        <v>44661.594444444447</v>
      </c>
      <c r="U26" s="6">
        <f>'Ch2'!F26</f>
        <v>4318340.1007453203</v>
      </c>
      <c r="V26" s="6"/>
      <c r="W26" s="8" t="str">
        <f>_xlfn.IFNA(_xlfn.XLOOKUP(B26&amp;C26,data!F$33:F$1710,data!J$33:J$1710),"")</f>
        <v/>
      </c>
      <c r="Y26" s="30">
        <f ca="1"/>
        <v>44717.9</v>
      </c>
      <c r="Z26" t="str">
        <f ca="1"/>
        <v>C2FEN19402</v>
      </c>
      <c r="AA26" s="6">
        <f ca="1"/>
        <v>95</v>
      </c>
      <c r="AB26" s="7">
        <f ca="1"/>
        <v>247249.48405539602</v>
      </c>
      <c r="AC26" s="7">
        <f ca="1"/>
        <v>450574.96319095202</v>
      </c>
      <c r="AD26" s="10" t="str">
        <f ca="1"/>
        <v>GravityX, MoM</v>
      </c>
      <c r="AE26" s="39">
        <f ca="1"/>
        <v>7.6484575637936203E-4</v>
      </c>
      <c r="AF26" s="7">
        <f ca="1"/>
        <v>247060.520864444</v>
      </c>
      <c r="AG26" s="7" t="str">
        <f ca="1"/>
        <v>GravityX Div. 2,4</v>
      </c>
      <c r="AH26" s="7">
        <f ca="1"/>
        <v>247060.520864444</v>
      </c>
      <c r="AI26">
        <f ca="1"/>
        <v>22</v>
      </c>
      <c r="AJ26" s="33">
        <f ca="1"/>
        <v>22</v>
      </c>
      <c r="AK26" s="33" t="str">
        <f t="shared" ca="1" si="2"/>
        <v/>
      </c>
      <c r="AL26" s="33"/>
      <c r="AM26" s="30">
        <f ca="1"/>
        <v>44661.594444444447</v>
      </c>
      <c r="AN26" t="str">
        <f ca="1"/>
        <v>C2FEN04200</v>
      </c>
      <c r="AO26" s="67">
        <f ca="1"/>
        <v>14</v>
      </c>
      <c r="AP26" s="7">
        <f ca="1"/>
        <v>1627299.45450956</v>
      </c>
      <c r="AQ26" s="7">
        <f ca="1"/>
        <v>5945639.5552548803</v>
      </c>
      <c r="AR26" s="30" t="str">
        <f ca="1"/>
        <v>GravityX, MoM</v>
      </c>
      <c r="AS26" s="39">
        <f ca="1"/>
        <v>5.4509851421280509E-4</v>
      </c>
      <c r="AT26" s="7">
        <f ca="1"/>
        <v>1626412.8992546797</v>
      </c>
      <c r="AU26" t="str">
        <f ca="1"/>
        <v>GravityX Div. 1-4</v>
      </c>
      <c r="AV26" s="7">
        <f ca="1"/>
        <v>1626412.8992546797</v>
      </c>
      <c r="AW26">
        <f ca="1"/>
        <v>30</v>
      </c>
      <c r="AX26" s="33">
        <f ca="1"/>
        <v>30</v>
      </c>
      <c r="AY26" s="33" t="str">
        <f t="shared" ca="1" si="4"/>
        <v/>
      </c>
      <c r="BK26">
        <f t="shared" si="7"/>
        <v>25</v>
      </c>
      <c r="BL26" s="39">
        <v>4.0002887238310691E-4</v>
      </c>
      <c r="BM26" s="30">
        <f ca="1"/>
        <v>44739.673611111109</v>
      </c>
      <c r="BN26" t="str">
        <f ca="1"/>
        <v>C2FEN04601</v>
      </c>
      <c r="BO26">
        <f ca="1"/>
        <v>105</v>
      </c>
      <c r="BP26" s="7">
        <f ca="1"/>
        <v>165007.88217421994</v>
      </c>
      <c r="BQ26" s="7">
        <f ca="1"/>
        <v>3566787.4772532899</v>
      </c>
      <c r="BR26" s="30" t="str">
        <f ca="1"/>
        <v>GravityX, MoM</v>
      </c>
      <c r="BS26" s="39">
        <f ca="1"/>
        <v>4.7582329741335805E-4</v>
      </c>
      <c r="BT26" s="7">
        <f ca="1"/>
        <v>164929.40492093004</v>
      </c>
      <c r="BU26" t="str">
        <f ca="1"/>
        <v>NU_Columbia_Artelys Div. 4</v>
      </c>
      <c r="BV26" s="7">
        <f ca="1"/>
        <v>164929.40492093004</v>
      </c>
      <c r="BW26">
        <f ca="1"/>
        <v>19</v>
      </c>
    </row>
    <row r="27" spans="1:75" x14ac:dyDescent="0.2">
      <c r="A27" s="30">
        <f>_xlfn.IFNA(_xlfn.XLOOKUP(B27&amp;C27,data!F:F,data!J:J),DATEVALUE("10/4/2021"))</f>
        <v>44684.627083333333</v>
      </c>
      <c r="B27" s="5" t="s">
        <v>324</v>
      </c>
      <c r="C27" s="5">
        <v>55</v>
      </c>
      <c r="D27" s="7">
        <f t="shared" si="0"/>
        <v>1549847.9260539804</v>
      </c>
      <c r="E27" s="6">
        <f>_xlfn.IFNA(_xlfn.XLOOKUP($B27&amp;$C27,data!$F:$F,data!I:I),'Ch2'!D27)</f>
        <v>6914780.81096303</v>
      </c>
      <c r="F27" s="6" t="str">
        <f>_xlfn.IFNA(_xlfn.XLOOKUP($B27&amp;$C27,data!$F:$F,data!B:B),'Ch2'!E27)</f>
        <v>GravityX, MoM</v>
      </c>
      <c r="G27" s="10">
        <f t="shared" si="5"/>
        <v>7.3468298033496637E-4</v>
      </c>
      <c r="H27" s="6">
        <f>IF('Ch2'!C27=D27,"",'Ch2'!K27)</f>
        <v>1548710.1150909504</v>
      </c>
      <c r="I27" s="7" t="str">
        <f>IF('Ch2'!C27=D27,"",'Ch2'!M27)</f>
        <v>GravityX Div. 1-4</v>
      </c>
      <c r="J27" s="6">
        <f>'Ch2'!C27</f>
        <v>1548710.1150909504</v>
      </c>
      <c r="K27" s="33">
        <f>IF(G27="","",_xlfn.XLOOKUP(B27&amp;"_"&amp;C27,submissions!A:A,submissions!H:H))</f>
        <v>26</v>
      </c>
      <c r="L27" s="33">
        <f>_xlfn.XLOOKUP(B27&amp;"_"&amp;C27,submissions!A:A,submissions!K:K)</f>
        <v>26</v>
      </c>
      <c r="M27" s="33" t="str">
        <f t="shared" si="1"/>
        <v/>
      </c>
      <c r="N27" s="35">
        <f>'Ch2 best data'!$CR27 + 'Ch2 best data'!$CS27 + 'Ch2 best data'!$CU27 + 'Ch2 best data'!$CV27</f>
        <v>0</v>
      </c>
      <c r="O27" s="54">
        <f>_xlfn.IFNA(_xlfn.XLOOKUP($B27&amp;$C27,data!$F:$F,data!$CH:$CH),-1)</f>
        <v>0</v>
      </c>
      <c r="P27" s="54">
        <f>_xlfn.IFNA(_xlfn.XLOOKUP($B27&amp;$C27,data!$F:$F,data!$CI:$CI),-1)</f>
        <v>0</v>
      </c>
      <c r="Q27" s="54">
        <f>_xlfn.IFNA(_xlfn.XLOOKUP($B27&amp;$C27,data!$F:$F,data!$CK:$CK),-1)</f>
        <v>0</v>
      </c>
      <c r="R27" s="54">
        <f>_xlfn.IFNA(_xlfn.XLOOKUP($B27&amp;$C27,data!$F:$F,data!$CL:$CL),-1)</f>
        <v>0</v>
      </c>
      <c r="S27" s="54">
        <f>_xlfn.IFNA(_xlfn.XLOOKUP($B27&amp;$C27,data!$F:$F,data!$CH:$CH),-1) + _xlfn.IFNA(_xlfn.XLOOKUP($B27&amp;$C27,data!$F:$F,data!$CI:$CI),-1) + _xlfn.IFNA(_xlfn.XLOOKUP($B27&amp;$C27,data!$F:$F,data!$CK:$CK),-1) + _xlfn.IFNA(_xlfn.XLOOKUP($B27&amp;$C27,data!$F:$F,data!$CL:$CL),-1)</f>
        <v>0</v>
      </c>
      <c r="T27" s="8">
        <f>_xlfn.IFNA(_xlfn.XLOOKUP(B27&amp;C27,data!F:F,data!J:J),"")</f>
        <v>44684.627083333333</v>
      </c>
      <c r="U27" s="6">
        <f>'Ch2'!F27</f>
        <v>5364932.8849090496</v>
      </c>
      <c r="V27" s="6"/>
      <c r="W27" s="8" t="str">
        <f>_xlfn.IFNA(_xlfn.XLOOKUP(B27&amp;C27,data!F$33:F$1710,data!J$33:J$1710),"")</f>
        <v/>
      </c>
      <c r="Y27" s="30">
        <f ca="1"/>
        <v>44712.012499999997</v>
      </c>
      <c r="Z27" t="str">
        <f ca="1"/>
        <v>C2FEN17700</v>
      </c>
      <c r="AA27" s="6">
        <f ca="1"/>
        <v>115</v>
      </c>
      <c r="AB27" s="7">
        <f ca="1"/>
        <v>4986891.2484820001</v>
      </c>
      <c r="AC27" s="7">
        <f ca="1"/>
        <v>14995253.1143394</v>
      </c>
      <c r="AD27" s="10" t="str">
        <f ca="1"/>
        <v>GravityX, MoM</v>
      </c>
      <c r="AE27" s="10">
        <f ca="1"/>
        <v>2.5089273496092801E-5</v>
      </c>
      <c r="AF27" s="7">
        <f ca="1"/>
        <v>4986766.1341426</v>
      </c>
      <c r="AG27" s="7" t="str">
        <f ca="1"/>
        <v>GravityX Div. 2,4</v>
      </c>
      <c r="AH27" s="7">
        <f ca="1"/>
        <v>4986766.1341426</v>
      </c>
      <c r="AI27">
        <f ca="1"/>
        <v>22</v>
      </c>
      <c r="AJ27" s="33">
        <f ca="1"/>
        <v>22</v>
      </c>
      <c r="AK27" s="33" t="str">
        <f t="shared" ca="1" si="2"/>
        <v/>
      </c>
      <c r="AL27" s="33"/>
      <c r="AM27" s="30">
        <f ca="1"/>
        <v>44684.627083333333</v>
      </c>
      <c r="AN27" t="str">
        <f ca="1"/>
        <v>C2FEN04200</v>
      </c>
      <c r="AO27" s="67">
        <f ca="1"/>
        <v>55</v>
      </c>
      <c r="AP27" s="7">
        <f ca="1"/>
        <v>1549847.9260539804</v>
      </c>
      <c r="AQ27" s="7">
        <f ca="1"/>
        <v>6914780.81096303</v>
      </c>
      <c r="AR27" s="30" t="str">
        <f ca="1"/>
        <v>GravityX, MoM</v>
      </c>
      <c r="AS27" s="39">
        <f ca="1"/>
        <v>7.3468298033496637E-4</v>
      </c>
      <c r="AT27" s="7">
        <f ca="1"/>
        <v>1548710.1150909504</v>
      </c>
      <c r="AU27" t="str">
        <f ca="1"/>
        <v>GravityX Div. 1-4</v>
      </c>
      <c r="AV27" s="7">
        <f ca="1"/>
        <v>1548710.1150909504</v>
      </c>
      <c r="AW27">
        <f ca="1"/>
        <v>26</v>
      </c>
      <c r="AX27" s="33">
        <f ca="1"/>
        <v>26</v>
      </c>
      <c r="AY27" s="33" t="str">
        <f t="shared" ca="1" si="4"/>
        <v/>
      </c>
      <c r="BD27" s="85" t="s">
        <v>1392</v>
      </c>
      <c r="BE27" s="84" t="s">
        <v>1384</v>
      </c>
      <c r="BK27">
        <f t="shared" si="7"/>
        <v>26</v>
      </c>
      <c r="BL27" s="39">
        <v>4.0005941581511273E-4</v>
      </c>
      <c r="BM27" s="30">
        <f ca="1"/>
        <v>44677.373611111114</v>
      </c>
      <c r="BN27" t="str">
        <f ca="1"/>
        <v>C2FEN19402</v>
      </c>
      <c r="BO27">
        <f ca="1"/>
        <v>10</v>
      </c>
      <c r="BP27" s="7">
        <f ca="1"/>
        <v>284430.15361939505</v>
      </c>
      <c r="BQ27" s="7">
        <f ca="1"/>
        <v>560400.70707493904</v>
      </c>
      <c r="BR27" s="30" t="str">
        <f ca="1"/>
        <v>GravityX, MoM</v>
      </c>
      <c r="BS27" s="39">
        <f ca="1"/>
        <v>5.0198162696113435E-4</v>
      </c>
      <c r="BT27" s="7">
        <f ca="1"/>
        <v>284287.44654445403</v>
      </c>
      <c r="BU27" t="str">
        <f ca="1"/>
        <v>GravityX Div. 2,4</v>
      </c>
      <c r="BV27" s="7">
        <f ca="1"/>
        <v>284287.44654445403</v>
      </c>
      <c r="BW27">
        <f ca="1"/>
        <v>27</v>
      </c>
    </row>
    <row r="28" spans="1:75" x14ac:dyDescent="0.2">
      <c r="A28" s="30">
        <f>_xlfn.IFNA(_xlfn.XLOOKUP(B28&amp;C28,data!F:F,data!J:J),DATEVALUE("10/4/2021"))</f>
        <v>44660.868055555555</v>
      </c>
      <c r="B28" s="5" t="s">
        <v>324</v>
      </c>
      <c r="C28" s="5">
        <v>56</v>
      </c>
      <c r="D28" s="7">
        <f t="shared" si="0"/>
        <v>1512644.2468874101</v>
      </c>
      <c r="E28" s="6">
        <f>_xlfn.IFNA(_xlfn.XLOOKUP($B28&amp;$C28,data!$F:$F,data!I:I),'Ch2'!D28)</f>
        <v>7167034.4729843903</v>
      </c>
      <c r="F28" s="6" t="str">
        <f>_xlfn.IFNA(_xlfn.XLOOKUP($B28&amp;$C28,data!$F:$F,data!B:B),'Ch2'!E28)</f>
        <v>GravityX, MoM</v>
      </c>
      <c r="G28" s="10">
        <f t="shared" si="5"/>
        <v>4.5799938618595881E-4</v>
      </c>
      <c r="H28" s="6">
        <f>IF('Ch2'!C28=D28,"",'Ch2'!K28)</f>
        <v>1511951.7739030197</v>
      </c>
      <c r="I28" s="7" t="str">
        <f>IF('Ch2'!C28=D28,"",'Ch2'!M28)</f>
        <v>GravityX Div. 1-4</v>
      </c>
      <c r="J28" s="6">
        <f>'Ch2'!C28</f>
        <v>1511951.7739030197</v>
      </c>
      <c r="K28" s="33">
        <f>IF(G28="","",_xlfn.XLOOKUP(B28&amp;"_"&amp;C28,submissions!A:A,submissions!H:H))</f>
        <v>30</v>
      </c>
      <c r="L28" s="33">
        <f>_xlfn.XLOOKUP(B28&amp;"_"&amp;C28,submissions!A:A,submissions!K:K)</f>
        <v>30</v>
      </c>
      <c r="M28" s="33" t="str">
        <f t="shared" si="1"/>
        <v/>
      </c>
      <c r="N28" s="35">
        <f>'Ch2 best data'!$CR28 + 'Ch2 best data'!$CS28 + 'Ch2 best data'!$CU28 + 'Ch2 best data'!$CV28</f>
        <v>0</v>
      </c>
      <c r="O28" s="54">
        <f>_xlfn.IFNA(_xlfn.XLOOKUP($B28&amp;$C28,data!$F:$F,data!$CH:$CH),-1)</f>
        <v>0</v>
      </c>
      <c r="P28" s="54">
        <f>_xlfn.IFNA(_xlfn.XLOOKUP($B28&amp;$C28,data!$F:$F,data!$CI:$CI),-1)</f>
        <v>0</v>
      </c>
      <c r="Q28" s="54">
        <f>_xlfn.IFNA(_xlfn.XLOOKUP($B28&amp;$C28,data!$F:$F,data!$CK:$CK),-1)</f>
        <v>2</v>
      </c>
      <c r="R28" s="54">
        <f>_xlfn.IFNA(_xlfn.XLOOKUP($B28&amp;$C28,data!$F:$F,data!$CL:$CL),-1)</f>
        <v>0</v>
      </c>
      <c r="S28" s="54">
        <f>_xlfn.IFNA(_xlfn.XLOOKUP($B28&amp;$C28,data!$F:$F,data!$CH:$CH),-1) + _xlfn.IFNA(_xlfn.XLOOKUP($B28&amp;$C28,data!$F:$F,data!$CI:$CI),-1) + _xlfn.IFNA(_xlfn.XLOOKUP($B28&amp;$C28,data!$F:$F,data!$CK:$CK),-1) + _xlfn.IFNA(_xlfn.XLOOKUP($B28&amp;$C28,data!$F:$F,data!$CL:$CL),-1)</f>
        <v>2</v>
      </c>
      <c r="T28" s="8">
        <f>_xlfn.IFNA(_xlfn.XLOOKUP(B28&amp;C28,data!F:F,data!J:J),"")</f>
        <v>44660.868055555555</v>
      </c>
      <c r="U28" s="6">
        <f>'Ch2'!F28</f>
        <v>5654390.2260969803</v>
      </c>
      <c r="V28" s="6"/>
      <c r="W28" s="8" t="str">
        <f>_xlfn.IFNA(_xlfn.XLOOKUP(B28&amp;C28,data!F$33:F$1710,data!J$33:J$1710),"")</f>
        <v/>
      </c>
      <c r="Y28" s="30">
        <f ca="1"/>
        <v>44711.886111111111</v>
      </c>
      <c r="Z28" t="str">
        <f ca="1"/>
        <v>C2FEN12209</v>
      </c>
      <c r="AA28" s="6">
        <f ca="1"/>
        <v>97</v>
      </c>
      <c r="AB28" s="7">
        <f ca="1"/>
        <v>190738.89126535039</v>
      </c>
      <c r="AC28" s="7">
        <f ca="1"/>
        <v>5340318.13620809</v>
      </c>
      <c r="AD28" s="10" t="str">
        <f ca="1"/>
        <v>GravityX, MoM</v>
      </c>
      <c r="AE28" s="39">
        <f ca="1"/>
        <v>1.4918829832586411E-3</v>
      </c>
      <c r="AF28" s="7">
        <f ca="1"/>
        <v>190454.75505719986</v>
      </c>
      <c r="AG28" s="7" t="str">
        <f ca="1"/>
        <v>GravityX Div. 2,4</v>
      </c>
      <c r="AH28" s="7">
        <f ca="1"/>
        <v>190454.75505719986</v>
      </c>
      <c r="AI28">
        <f ca="1"/>
        <v>23</v>
      </c>
      <c r="AJ28" s="33">
        <f ca="1"/>
        <v>23</v>
      </c>
      <c r="AK28" s="33" t="str">
        <f t="shared" ca="1" si="2"/>
        <v/>
      </c>
      <c r="AL28" s="33"/>
      <c r="AM28" s="30">
        <f ca="1"/>
        <v>44660.868055555555</v>
      </c>
      <c r="AN28" t="str">
        <f ca="1"/>
        <v>C2FEN04200</v>
      </c>
      <c r="AO28" s="67">
        <f ca="1"/>
        <v>56</v>
      </c>
      <c r="AP28" s="7">
        <f ca="1"/>
        <v>1512644.2468874101</v>
      </c>
      <c r="AQ28" s="7">
        <f ca="1"/>
        <v>7167034.4729843903</v>
      </c>
      <c r="AR28" s="30" t="str">
        <f ca="1"/>
        <v>GravityX, MoM</v>
      </c>
      <c r="AS28" s="39">
        <f ca="1"/>
        <v>4.5799938618595881E-4</v>
      </c>
      <c r="AT28" s="7">
        <f ca="1"/>
        <v>1511951.7739030197</v>
      </c>
      <c r="AU28" t="str">
        <f ca="1"/>
        <v>GravityX Div. 1-4</v>
      </c>
      <c r="AV28" s="7">
        <f ca="1"/>
        <v>1511951.7739030197</v>
      </c>
      <c r="AW28">
        <f ca="1"/>
        <v>30</v>
      </c>
      <c r="AX28" s="33">
        <f ca="1"/>
        <v>30</v>
      </c>
      <c r="AY28" s="33" t="str">
        <f t="shared" ca="1" si="4"/>
        <v/>
      </c>
      <c r="BD28">
        <f ca="1">BD3</f>
        <v>4</v>
      </c>
      <c r="BE28" s="3" t="s">
        <v>1390</v>
      </c>
      <c r="BK28">
        <f t="shared" si="7"/>
        <v>27</v>
      </c>
      <c r="BL28" s="39">
        <v>4.202729760958146E-4</v>
      </c>
      <c r="BM28" s="30">
        <f ca="1"/>
        <v>44670.709722222222</v>
      </c>
      <c r="BN28" t="str">
        <f ca="1"/>
        <v>C2FEN02020</v>
      </c>
      <c r="BO28">
        <f ca="1"/>
        <v>121</v>
      </c>
      <c r="BP28" s="7">
        <f ca="1"/>
        <v>221957.65125006996</v>
      </c>
      <c r="BQ28" s="7">
        <f ca="1"/>
        <v>6453538.5038894499</v>
      </c>
      <c r="BR28" s="30" t="str">
        <f ca="1"/>
        <v>GravityX, MoM</v>
      </c>
      <c r="BS28" s="39">
        <f ca="1"/>
        <v>5.1163797107234288E-4</v>
      </c>
      <c r="BT28" s="7">
        <f ca="1"/>
        <v>221941.93496656045</v>
      </c>
      <c r="BU28" t="str">
        <f ca="1"/>
        <v>Gordian Knot, MoM</v>
      </c>
      <c r="BV28" s="7">
        <f ca="1"/>
        <v>221844.14736062009</v>
      </c>
      <c r="BW28">
        <f ca="1"/>
        <v>33</v>
      </c>
    </row>
    <row r="29" spans="1:75" x14ac:dyDescent="0.2">
      <c r="A29" s="30">
        <f>_xlfn.IFNA(_xlfn.XLOOKUP(B29&amp;C29,data!F:F,data!J:J),DATEVALUE("10/4/2021"))</f>
        <v>44660.478472222225</v>
      </c>
      <c r="B29" s="5" t="s">
        <v>324</v>
      </c>
      <c r="C29" s="5">
        <v>57</v>
      </c>
      <c r="D29" s="7">
        <f t="shared" si="0"/>
        <v>1487084.9430537</v>
      </c>
      <c r="E29" s="6">
        <f>_xlfn.IFNA(_xlfn.XLOOKUP($B29&amp;$C29,data!$F:$F,data!I:I),'Ch2'!D29)</f>
        <v>7205422.6318798298</v>
      </c>
      <c r="F29" s="6" t="str">
        <f>_xlfn.IFNA(_xlfn.XLOOKUP($B29&amp;$C29,data!$F:$F,data!B:B),'Ch2'!E29)</f>
        <v>GravityX, MoM</v>
      </c>
      <c r="G29" s="10">
        <f t="shared" si="5"/>
        <v>1.1354744832696717E-3</v>
      </c>
      <c r="H29" s="6">
        <f>IF('Ch2'!C29=D29,"",'Ch2'!K29)</f>
        <v>1485398.3111738702</v>
      </c>
      <c r="I29" s="7" t="str">
        <f>IF('Ch2'!C29=D29,"",'Ch2'!M29)</f>
        <v>GravityX Div. 1-4</v>
      </c>
      <c r="J29" s="6">
        <f>'Ch2'!C29</f>
        <v>1485398.3111738702</v>
      </c>
      <c r="K29" s="33">
        <f>IF(G29="","",_xlfn.XLOOKUP(B29&amp;"_"&amp;C29,submissions!A:A,submissions!H:H))</f>
        <v>30</v>
      </c>
      <c r="L29" s="33">
        <f>_xlfn.XLOOKUP(B29&amp;"_"&amp;C29,submissions!A:A,submissions!K:K)</f>
        <v>30</v>
      </c>
      <c r="M29" s="33" t="str">
        <f t="shared" si="1"/>
        <v/>
      </c>
      <c r="N29" s="35">
        <f>'Ch2 best data'!$CR29 + 'Ch2 best data'!$CS29 + 'Ch2 best data'!$CU29 + 'Ch2 best data'!$CV29</f>
        <v>0</v>
      </c>
      <c r="O29" s="54">
        <f>_xlfn.IFNA(_xlfn.XLOOKUP($B29&amp;$C29,data!$F:$F,data!$CH:$CH),-1)</f>
        <v>1</v>
      </c>
      <c r="P29" s="54">
        <f>_xlfn.IFNA(_xlfn.XLOOKUP($B29&amp;$C29,data!$F:$F,data!$CI:$CI),-1)</f>
        <v>2</v>
      </c>
      <c r="Q29" s="54">
        <f>_xlfn.IFNA(_xlfn.XLOOKUP($B29&amp;$C29,data!$F:$F,data!$CK:$CK),-1)</f>
        <v>0</v>
      </c>
      <c r="R29" s="54">
        <f>_xlfn.IFNA(_xlfn.XLOOKUP($B29&amp;$C29,data!$F:$F,data!$CL:$CL),-1)</f>
        <v>0</v>
      </c>
      <c r="S29" s="54">
        <f>_xlfn.IFNA(_xlfn.XLOOKUP($B29&amp;$C29,data!$F:$F,data!$CH:$CH),-1) + _xlfn.IFNA(_xlfn.XLOOKUP($B29&amp;$C29,data!$F:$F,data!$CI:$CI),-1) + _xlfn.IFNA(_xlfn.XLOOKUP($B29&amp;$C29,data!$F:$F,data!$CK:$CK),-1) + _xlfn.IFNA(_xlfn.XLOOKUP($B29&amp;$C29,data!$F:$F,data!$CL:$CL),-1)</f>
        <v>3</v>
      </c>
      <c r="T29" s="8">
        <f>_xlfn.IFNA(_xlfn.XLOOKUP(B29&amp;C29,data!F:F,data!J:J),"")</f>
        <v>44660.478472222225</v>
      </c>
      <c r="U29" s="6">
        <f>'Ch2'!F29</f>
        <v>5718337.6888261298</v>
      </c>
      <c r="V29" s="6"/>
      <c r="W29" s="8" t="str">
        <f>_xlfn.IFNA(_xlfn.XLOOKUP(B29&amp;C29,data!F$33:F$1710,data!J$33:J$1710),"")</f>
        <v/>
      </c>
      <c r="Y29" s="30">
        <f ca="1"/>
        <v>44710.667361111111</v>
      </c>
      <c r="Z29" t="str">
        <f ca="1"/>
        <v>C2FEN12209</v>
      </c>
      <c r="AA29" s="6">
        <f ca="1"/>
        <v>96</v>
      </c>
      <c r="AB29" s="7">
        <f ca="1"/>
        <v>197391.63071941957</v>
      </c>
      <c r="AC29" s="7">
        <f ca="1"/>
        <v>5254145.3802322298</v>
      </c>
      <c r="AD29" s="10" t="str">
        <f ca="1"/>
        <v>GravityX, MoM</v>
      </c>
      <c r="AE29" s="39">
        <f ca="1"/>
        <v>7.2684605649058209E-3</v>
      </c>
      <c r="AF29" s="7">
        <f ca="1"/>
        <v>196579.24822730012</v>
      </c>
      <c r="AG29" s="7" t="str">
        <f ca="1"/>
        <v>GravityX, MoM</v>
      </c>
      <c r="AH29" s="7">
        <f ca="1"/>
        <v>195967.25048724003</v>
      </c>
      <c r="AI29" s="33">
        <f ca="1"/>
        <v>23</v>
      </c>
      <c r="AJ29" s="33">
        <f ca="1"/>
        <v>23</v>
      </c>
      <c r="AK29" s="33" t="str">
        <f t="shared" ca="1" si="2"/>
        <v/>
      </c>
      <c r="AL29" s="33"/>
      <c r="AM29" s="30">
        <f ca="1"/>
        <v>44660.478472222225</v>
      </c>
      <c r="AN29" t="str">
        <f ca="1"/>
        <v>C2FEN04200</v>
      </c>
      <c r="AO29" s="67">
        <f ca="1"/>
        <v>57</v>
      </c>
      <c r="AP29" s="7">
        <f ca="1"/>
        <v>1487084.9430537</v>
      </c>
      <c r="AQ29" s="7">
        <f ca="1"/>
        <v>7205422.6318798298</v>
      </c>
      <c r="AR29" s="30" t="str">
        <f ca="1"/>
        <v>GravityX, MoM</v>
      </c>
      <c r="AS29" s="39">
        <f ca="1"/>
        <v>1.1354744832696717E-3</v>
      </c>
      <c r="AT29" s="7">
        <f ca="1"/>
        <v>1485398.3111738702</v>
      </c>
      <c r="AU29" t="str">
        <f ca="1"/>
        <v>GravityX Div. 1-4</v>
      </c>
      <c r="AV29" s="7">
        <f ca="1"/>
        <v>1485398.3111738702</v>
      </c>
      <c r="AW29">
        <f ca="1"/>
        <v>30</v>
      </c>
      <c r="AX29" s="33">
        <f ca="1"/>
        <v>30</v>
      </c>
      <c r="AY29" s="33" t="str">
        <f t="shared" ca="1" si="4"/>
        <v/>
      </c>
      <c r="BD29">
        <f ca="1">BD4</f>
        <v>3</v>
      </c>
      <c r="BE29" s="113" t="s">
        <v>1523</v>
      </c>
      <c r="BK29">
        <f t="shared" si="7"/>
        <v>28</v>
      </c>
      <c r="BL29" s="39">
        <v>4.3095500350021076E-4</v>
      </c>
      <c r="BM29" s="30">
        <f ca="1"/>
        <v>44648.337500000001</v>
      </c>
      <c r="BN29" t="str">
        <f ca="1"/>
        <v>C2FEN17700</v>
      </c>
      <c r="BO29">
        <f ca="1"/>
        <v>106</v>
      </c>
      <c r="BP29" s="7">
        <f ca="1"/>
        <v>5485891.4999551903</v>
      </c>
      <c r="BQ29" s="7">
        <f ca="1"/>
        <v>14150735.4996011</v>
      </c>
      <c r="BR29" s="30" t="str">
        <f ca="1"/>
        <v>GravityX, MoM</v>
      </c>
      <c r="BS29" s="39">
        <f ca="1"/>
        <v>5.4432796341563616E-4</v>
      </c>
      <c r="BT29" s="7">
        <f ca="1"/>
        <v>5482907.0003540907</v>
      </c>
      <c r="BU29" t="str">
        <f ca="1"/>
        <v>GravityX Div. 2,4</v>
      </c>
      <c r="BV29" s="7">
        <f ca="1"/>
        <v>5482907.0003540907</v>
      </c>
      <c r="BW29">
        <f ca="1"/>
        <v>32</v>
      </c>
    </row>
    <row r="30" spans="1:75" x14ac:dyDescent="0.2">
      <c r="A30" s="30">
        <f>_xlfn.IFNA(_xlfn.XLOOKUP(B30&amp;C30,data!F:F,data!J:J),DATEVALUE("10/4/2021"))</f>
        <v>44626.805555555555</v>
      </c>
      <c r="B30" s="5" t="s">
        <v>324</v>
      </c>
      <c r="C30" s="5">
        <v>60</v>
      </c>
      <c r="D30" s="7">
        <f t="shared" si="0"/>
        <v>1613028.4804160492</v>
      </c>
      <c r="E30" s="6">
        <f>_xlfn.IFNA(_xlfn.XLOOKUP($B30&amp;$C30,data!$F:$F,data!I:I),'Ch2'!D30)</f>
        <v>6902121.3750048596</v>
      </c>
      <c r="F30" s="6" t="str">
        <f>_xlfn.IFNA(_xlfn.XLOOKUP($B30&amp;$C30,data!$F:$F,data!B:B),'Ch2'!E30)</f>
        <v>GravityX, MoM</v>
      </c>
      <c r="G30" s="10">
        <f t="shared" si="5"/>
        <v>2.1473874908988222E-3</v>
      </c>
      <c r="H30" s="6">
        <f>IF('Ch2'!C30=D30,"",'Ch2'!K30)</f>
        <v>1610125.5851361994</v>
      </c>
      <c r="I30" s="7" t="s">
        <v>547</v>
      </c>
      <c r="J30" s="6">
        <f>'Ch2'!C30</f>
        <v>1609572.1054111896</v>
      </c>
      <c r="K30" s="33">
        <f>IF(G30="","",_xlfn.XLOOKUP(B30&amp;"_"&amp;C30,submissions!A:A,submissions!H:H))</f>
        <v>35</v>
      </c>
      <c r="L30" s="33">
        <f>_xlfn.XLOOKUP(B30&amp;"_"&amp;C30,submissions!A:A,submissions!K:K)</f>
        <v>35</v>
      </c>
      <c r="M30" s="33" t="str">
        <f t="shared" si="1"/>
        <v/>
      </c>
      <c r="N30" s="35">
        <f>'Ch2 best data'!$CR30 + 'Ch2 best data'!$CS30 + 'Ch2 best data'!$CU30 + 'Ch2 best data'!$CV30</f>
        <v>0</v>
      </c>
      <c r="O30" s="54">
        <f>_xlfn.IFNA(_xlfn.XLOOKUP($B30&amp;$C30,data!$F:$F,data!$CH:$CH),-1)</f>
        <v>0</v>
      </c>
      <c r="P30" s="54">
        <f>_xlfn.IFNA(_xlfn.XLOOKUP($B30&amp;$C30,data!$F:$F,data!$CI:$CI),-1)</f>
        <v>0</v>
      </c>
      <c r="Q30" s="54">
        <f>_xlfn.IFNA(_xlfn.XLOOKUP($B30&amp;$C30,data!$F:$F,data!$CK:$CK),-1)</f>
        <v>0</v>
      </c>
      <c r="R30" s="54">
        <f>_xlfn.IFNA(_xlfn.XLOOKUP($B30&amp;$C30,data!$F:$F,data!$CL:$CL),-1)</f>
        <v>0</v>
      </c>
      <c r="S30" s="54">
        <f>_xlfn.IFNA(_xlfn.XLOOKUP($B30&amp;$C30,data!$F:$F,data!$CH:$CH),-1) + _xlfn.IFNA(_xlfn.XLOOKUP($B30&amp;$C30,data!$F:$F,data!$CI:$CI),-1) + _xlfn.IFNA(_xlfn.XLOOKUP($B30&amp;$C30,data!$F:$F,data!$CK:$CK),-1) + _xlfn.IFNA(_xlfn.XLOOKUP($B30&amp;$C30,data!$F:$F,data!$CL:$CL),-1)</f>
        <v>0</v>
      </c>
      <c r="T30" s="8">
        <f>_xlfn.IFNA(_xlfn.XLOOKUP(B30&amp;C30,data!F:F,data!J:J),"")</f>
        <v>44626.805555555555</v>
      </c>
      <c r="U30" s="6">
        <f>'Ch2'!F30</f>
        <v>5289092.8945888104</v>
      </c>
      <c r="V30" s="6"/>
      <c r="W30" s="8">
        <v>44626.806250000001</v>
      </c>
      <c r="Y30" s="30">
        <f ca="1"/>
        <v>44709.697916666664</v>
      </c>
      <c r="Z30" t="str">
        <f ca="1"/>
        <v>C2FEN12209</v>
      </c>
      <c r="AA30" s="6">
        <f ca="1"/>
        <v>88</v>
      </c>
      <c r="AB30" s="7">
        <f ca="1"/>
        <v>237969.76719195023</v>
      </c>
      <c r="AC30" s="7">
        <f ca="1"/>
        <v>5332437.5149455704</v>
      </c>
      <c r="AD30" s="10" t="str">
        <f ca="1"/>
        <v>GravityX, MoM</v>
      </c>
      <c r="AE30" s="39">
        <f ca="1"/>
        <v>2.8425134476355307E-3</v>
      </c>
      <c r="AF30" s="7">
        <f ca="1"/>
        <v>237295.25224637985</v>
      </c>
      <c r="AG30" s="7" t="str">
        <f ca="1"/>
        <v>GravityX Div. 2,4</v>
      </c>
      <c r="AH30" s="7">
        <f ca="1"/>
        <v>237295.25224637985</v>
      </c>
      <c r="AI30" s="33">
        <f ca="1"/>
        <v>23</v>
      </c>
      <c r="AJ30" s="33">
        <f ca="1"/>
        <v>23</v>
      </c>
      <c r="AK30" s="33" t="str">
        <f t="shared" ca="1" si="2"/>
        <v/>
      </c>
      <c r="AL30" s="33"/>
      <c r="AM30" s="30">
        <f ca="1"/>
        <v>44626.805555555555</v>
      </c>
      <c r="AN30" t="str">
        <f ca="1"/>
        <v>C2FEN04200</v>
      </c>
      <c r="AO30" s="67">
        <f ca="1"/>
        <v>60</v>
      </c>
      <c r="AP30" s="7">
        <f ca="1"/>
        <v>1613028.4804160492</v>
      </c>
      <c r="AQ30" s="7">
        <f ca="1"/>
        <v>6902121.3750048596</v>
      </c>
      <c r="AR30" s="30" t="str">
        <f ca="1"/>
        <v>GravityX, MoM</v>
      </c>
      <c r="AS30" s="39">
        <f ca="1"/>
        <v>2.1473874908988222E-3</v>
      </c>
      <c r="AT30" s="7">
        <f ca="1"/>
        <v>1610125.5851361994</v>
      </c>
      <c r="AU30" t="str">
        <f ca="1"/>
        <v>GravityX, MoM</v>
      </c>
      <c r="AV30" s="7">
        <f ca="1"/>
        <v>1609572.1054111896</v>
      </c>
      <c r="AW30">
        <f ca="1"/>
        <v>35</v>
      </c>
      <c r="AX30" s="33">
        <f ca="1"/>
        <v>35</v>
      </c>
      <c r="AY30" s="33" t="str">
        <f t="shared" ca="1" si="4"/>
        <v/>
      </c>
      <c r="BD30">
        <f ca="1">SUM(BD5:BD12)</f>
        <v>34</v>
      </c>
      <c r="BE30" s="19" t="s">
        <v>1524</v>
      </c>
      <c r="BK30">
        <f t="shared" si="7"/>
        <v>29</v>
      </c>
      <c r="BL30" s="39">
        <v>4.3826088520337869E-4</v>
      </c>
      <c r="BM30" s="30">
        <f ca="1"/>
        <v>44661.594444444447</v>
      </c>
      <c r="BN30" t="str">
        <f ca="1"/>
        <v>C2FEN04200</v>
      </c>
      <c r="BO30">
        <f ca="1"/>
        <v>14</v>
      </c>
      <c r="BP30" s="7">
        <f ca="1"/>
        <v>1627299.45450956</v>
      </c>
      <c r="BQ30" s="7">
        <f ca="1"/>
        <v>5945639.5552548803</v>
      </c>
      <c r="BR30" s="30" t="str">
        <f ca="1"/>
        <v>GravityX, MoM</v>
      </c>
      <c r="BS30" s="39">
        <f ca="1"/>
        <v>5.4509851421280509E-4</v>
      </c>
      <c r="BT30" s="7">
        <f ca="1"/>
        <v>1626412.8992546797</v>
      </c>
      <c r="BU30" t="str">
        <f ca="1"/>
        <v>GravityX Div. 1-4</v>
      </c>
      <c r="BV30" s="7">
        <f ca="1"/>
        <v>1626412.8992546797</v>
      </c>
      <c r="BW30">
        <f ca="1"/>
        <v>30</v>
      </c>
    </row>
    <row r="31" spans="1:75" x14ac:dyDescent="0.2">
      <c r="A31" s="30">
        <f>_xlfn.IFNA(_xlfn.XLOOKUP(B31&amp;C31,data!F:F,data!J:J),DATEVALUE("10/4/2021"))</f>
        <v>44739.673611111109</v>
      </c>
      <c r="B31" s="5" t="s">
        <v>351</v>
      </c>
      <c r="C31" s="5">
        <v>105</v>
      </c>
      <c r="D31" s="7">
        <f t="shared" si="0"/>
        <v>165007.88217421994</v>
      </c>
      <c r="E31" s="6">
        <f>_xlfn.IFNA(_xlfn.XLOOKUP($B31&amp;$C31,data!$F:$F,data!I:I),'Ch2'!D31)</f>
        <v>3566787.4772532899</v>
      </c>
      <c r="F31" s="6" t="str">
        <f>_xlfn.IFNA(_xlfn.XLOOKUP($B31&amp;$C31,data!$F:$F,data!B:B),'Ch2'!E31)</f>
        <v>GravityX, MoM</v>
      </c>
      <c r="G31" s="10">
        <f t="shared" si="5"/>
        <v>4.7582329741335805E-4</v>
      </c>
      <c r="H31" s="6">
        <f>IF('Ch2'!C31=D31,"",'Ch2'!K31)</f>
        <v>164929.40492093004</v>
      </c>
      <c r="I31" s="7" t="str">
        <f>IF('Ch2'!C31=D31,"",'Ch2'!M31)</f>
        <v>NU_Columbia_Artelys Div. 4</v>
      </c>
      <c r="J31" s="6">
        <f>'Ch2'!C31</f>
        <v>164929.40492093004</v>
      </c>
      <c r="K31" s="33">
        <f>IF(G31="","",_xlfn.XLOOKUP(B31&amp;"_"&amp;C31,submissions!A:A,submissions!H:H))</f>
        <v>19</v>
      </c>
      <c r="L31" s="33">
        <f>_xlfn.XLOOKUP(B31&amp;"_"&amp;C31,submissions!A:A,submissions!K:K)</f>
        <v>19</v>
      </c>
      <c r="M31" s="33" t="str">
        <f t="shared" si="1"/>
        <v/>
      </c>
      <c r="N31" s="35">
        <f>'Ch2 best data'!$CR31 + 'Ch2 best data'!$CS31 + 'Ch2 best data'!$CU31 + 'Ch2 best data'!$CV31</f>
        <v>3960</v>
      </c>
      <c r="O31" s="54">
        <f>_xlfn.IFNA(_xlfn.XLOOKUP($B31&amp;$C31,data!$F:$F,data!$CH:$CH),-1)</f>
        <v>147</v>
      </c>
      <c r="P31" s="54">
        <f>_xlfn.IFNA(_xlfn.XLOOKUP($B31&amp;$C31,data!$F:$F,data!$CI:$CI),-1)</f>
        <v>166</v>
      </c>
      <c r="Q31" s="54">
        <f>_xlfn.IFNA(_xlfn.XLOOKUP($B31&amp;$C31,data!$F:$F,data!$CK:$CK),-1)</f>
        <v>1422</v>
      </c>
      <c r="R31" s="54">
        <f>_xlfn.IFNA(_xlfn.XLOOKUP($B31&amp;$C31,data!$F:$F,data!$CL:$CL),-1)</f>
        <v>635</v>
      </c>
      <c r="S31" s="54">
        <f>_xlfn.IFNA(_xlfn.XLOOKUP($B31&amp;$C31,data!$F:$F,data!$CH:$CH),-1) + _xlfn.IFNA(_xlfn.XLOOKUP($B31&amp;$C31,data!$F:$F,data!$CI:$CI),-1) + _xlfn.IFNA(_xlfn.XLOOKUP($B31&amp;$C31,data!$F:$F,data!$CK:$CK),-1) + _xlfn.IFNA(_xlfn.XLOOKUP($B31&amp;$C31,data!$F:$F,data!$CL:$CL),-1)</f>
        <v>2370</v>
      </c>
      <c r="T31" s="8">
        <f>_xlfn.IFNA(_xlfn.XLOOKUP(B31&amp;C31,data!F:F,data!J:J),"")</f>
        <v>44739.673611111109</v>
      </c>
      <c r="U31" s="6">
        <f>'Ch2'!F31</f>
        <v>3401779.59507907</v>
      </c>
      <c r="V31" s="6"/>
      <c r="W31" s="8" t="str">
        <f>_xlfn.IFNA(_xlfn.XLOOKUP(B31&amp;C31,data!F$33:F$1710,data!J$33:J$1710),"")</f>
        <v/>
      </c>
      <c r="Y31" s="30">
        <f ca="1"/>
        <v>44708.509027777778</v>
      </c>
      <c r="Z31" t="str">
        <f ca="1"/>
        <v>C2FEN08718</v>
      </c>
      <c r="AA31" s="6">
        <f ca="1"/>
        <v>20</v>
      </c>
      <c r="AB31" s="7">
        <f ca="1"/>
        <v>200300.26364781399</v>
      </c>
      <c r="AC31" s="7">
        <f ca="1"/>
        <v>663766.28624923399</v>
      </c>
      <c r="AD31" s="10" t="str">
        <f ca="1"/>
        <v>GravityX, MoM</v>
      </c>
      <c r="AE31" s="10">
        <f ca="1"/>
        <v>7.6322495239145027E-5</v>
      </c>
      <c r="AF31" s="7">
        <f ca="1"/>
        <v>200284.97739858</v>
      </c>
      <c r="AG31" s="7" t="str">
        <f ca="1"/>
        <v>GravityX Div. 2,4</v>
      </c>
      <c r="AH31" s="7">
        <f ca="1"/>
        <v>200284.97739858</v>
      </c>
      <c r="AI31">
        <f ca="1"/>
        <v>23</v>
      </c>
      <c r="AJ31" s="33">
        <f ca="1"/>
        <v>23</v>
      </c>
      <c r="AK31" s="33" t="str">
        <f t="shared" ca="1" si="2"/>
        <v/>
      </c>
      <c r="AL31" s="33"/>
      <c r="AM31" s="30">
        <f ca="1"/>
        <v>44739.673611111109</v>
      </c>
      <c r="AN31" t="str">
        <f ca="1"/>
        <v>C2FEN04601</v>
      </c>
      <c r="AO31" s="67">
        <f ca="1"/>
        <v>105</v>
      </c>
      <c r="AP31" s="7">
        <f ca="1"/>
        <v>165007.88217421994</v>
      </c>
      <c r="AQ31" s="7">
        <f ca="1"/>
        <v>3566787.4772532899</v>
      </c>
      <c r="AR31" s="30" t="str">
        <f ca="1"/>
        <v>GravityX, MoM</v>
      </c>
      <c r="AS31" s="39">
        <f ca="1"/>
        <v>4.7582329741335805E-4</v>
      </c>
      <c r="AT31" s="7">
        <f ca="1"/>
        <v>164929.40492093004</v>
      </c>
      <c r="AU31" t="str">
        <f ca="1"/>
        <v>NU_Columbia_Artelys Div. 4</v>
      </c>
      <c r="AV31" s="7">
        <f ca="1"/>
        <v>164929.40492093004</v>
      </c>
      <c r="AW31">
        <f ca="1"/>
        <v>19</v>
      </c>
      <c r="AX31" s="33">
        <f ca="1"/>
        <v>19</v>
      </c>
      <c r="AY31" s="33" t="str">
        <f t="shared" ca="1" si="4"/>
        <v/>
      </c>
      <c r="BD31">
        <f ca="1">SUM(BD13:BD21)</f>
        <v>34</v>
      </c>
      <c r="BE31" s="19" t="s">
        <v>1391</v>
      </c>
      <c r="BK31">
        <f t="shared" si="7"/>
        <v>30</v>
      </c>
      <c r="BL31" s="39">
        <v>4.5799938618595881E-4</v>
      </c>
      <c r="BM31" s="30">
        <f ca="1"/>
        <v>44635.713888888888</v>
      </c>
      <c r="BN31" t="str">
        <f ca="1"/>
        <v>C2FEN06100</v>
      </c>
      <c r="BO31">
        <f ca="1"/>
        <v>13</v>
      </c>
      <c r="BP31" s="7">
        <f ca="1"/>
        <v>1414750.41260803</v>
      </c>
      <c r="BQ31" s="7">
        <f ca="1"/>
        <v>3212720.44439749</v>
      </c>
      <c r="BR31" s="30" t="str">
        <f ca="1"/>
        <v>GravityX, MoM</v>
      </c>
      <c r="BS31" s="39">
        <f ca="1"/>
        <v>5.4982974566608611E-4</v>
      </c>
      <c r="BT31" s="7">
        <f ca="1"/>
        <v>1414745.5636393202</v>
      </c>
      <c r="BU31" t="str">
        <f ca="1"/>
        <v>GravityX, MoM</v>
      </c>
      <c r="BV31" s="7">
        <f ca="1"/>
        <v>1413972.96821054</v>
      </c>
      <c r="BW31">
        <f ca="1"/>
        <v>33</v>
      </c>
    </row>
    <row r="32" spans="1:75" x14ac:dyDescent="0.2">
      <c r="A32" s="30">
        <f>_xlfn.IFNA(_xlfn.XLOOKUP(B32&amp;C32,data!F:F,data!J:J),DATEVALUE("10/4/2021"))</f>
        <v>44643.304166666669</v>
      </c>
      <c r="B32" s="5" t="s">
        <v>351</v>
      </c>
      <c r="C32" s="5">
        <v>122</v>
      </c>
      <c r="D32" s="7">
        <f t="shared" si="0"/>
        <v>121006.75361592998</v>
      </c>
      <c r="E32" s="6">
        <f>_xlfn.IFNA(_xlfn.XLOOKUP($B32&amp;$C32,data!$F:$F,data!I:I),'Ch2'!D32)</f>
        <v>1017994.50576248</v>
      </c>
      <c r="F32" s="6" t="str">
        <f>_xlfn.IFNA(_xlfn.XLOOKUP($B32&amp;$C32,data!$F:$F,data!B:B),'Ch2'!E32)</f>
        <v>GravityX, MoM</v>
      </c>
      <c r="G32" s="10">
        <f t="shared" si="5"/>
        <v>5.7307308368441667E-3</v>
      </c>
      <c r="H32" s="6">
        <f>IF('Ch2'!C32=D32,"",'Ch2'!K32)</f>
        <v>120653.71183635003</v>
      </c>
      <c r="I32" s="7" t="str">
        <f>IF('Ch2'!C32=D32,"",'Ch2'!M32)</f>
        <v>GravityX, MoM</v>
      </c>
      <c r="J32" s="6">
        <f>'Ch2'!C32</f>
        <v>120317.24785345199</v>
      </c>
      <c r="K32" s="33">
        <f>IF(G32="","",_xlfn.XLOOKUP(B32&amp;"_"&amp;C32,submissions!A:A,submissions!H:H))</f>
        <v>32</v>
      </c>
      <c r="L32" s="33">
        <f>_xlfn.XLOOKUP(B32&amp;"_"&amp;C32,submissions!A:A,submissions!K:K)</f>
        <v>32</v>
      </c>
      <c r="M32" s="33" t="str">
        <f t="shared" si="1"/>
        <v/>
      </c>
      <c r="N32" s="35">
        <f>'Ch2 best data'!$CR32 + 'Ch2 best data'!$CS32 + 'Ch2 best data'!$CU32 + 'Ch2 best data'!$CV32</f>
        <v>5076</v>
      </c>
      <c r="O32" s="54">
        <f>_xlfn.IFNA(_xlfn.XLOOKUP($B32&amp;$C32,data!$F:$F,data!$CH:$CH),-1)</f>
        <v>78</v>
      </c>
      <c r="P32" s="54">
        <f>_xlfn.IFNA(_xlfn.XLOOKUP($B32&amp;$C32,data!$F:$F,data!$CI:$CI),-1)</f>
        <v>102</v>
      </c>
      <c r="Q32" s="54">
        <f>_xlfn.IFNA(_xlfn.XLOOKUP($B32&amp;$C32,data!$F:$F,data!$CK:$CK),-1)</f>
        <v>5214</v>
      </c>
      <c r="R32" s="54">
        <f>_xlfn.IFNA(_xlfn.XLOOKUP($B32&amp;$C32,data!$F:$F,data!$CL:$CL),-1)</f>
        <v>69</v>
      </c>
      <c r="S32" s="54">
        <f>_xlfn.IFNA(_xlfn.XLOOKUP($B32&amp;$C32,data!$F:$F,data!$CH:$CH),-1) + _xlfn.IFNA(_xlfn.XLOOKUP($B32&amp;$C32,data!$F:$F,data!$CI:$CI),-1) + _xlfn.IFNA(_xlfn.XLOOKUP($B32&amp;$C32,data!$F:$F,data!$CK:$CK),-1) + _xlfn.IFNA(_xlfn.XLOOKUP($B32&amp;$C32,data!$F:$F,data!$CL:$CL),-1)</f>
        <v>5463</v>
      </c>
      <c r="T32" s="8">
        <f>_xlfn.IFNA(_xlfn.XLOOKUP(B32&amp;C32,data!F:F,data!J:J),"")</f>
        <v>44643.304166666669</v>
      </c>
      <c r="U32" s="6">
        <f>'Ch2'!F32</f>
        <v>896987.75214654999</v>
      </c>
      <c r="V32" s="6"/>
      <c r="W32" s="8" t="str">
        <f>_xlfn.IFNA(_xlfn.XLOOKUP(B32&amp;C32,data!F$33:F$1710,data!J$33:J$1710),"")</f>
        <v/>
      </c>
      <c r="Y32" s="30">
        <f ca="1"/>
        <v>44706.943055555559</v>
      </c>
      <c r="Z32" t="str">
        <f ca="1"/>
        <v>C2FEN07000</v>
      </c>
      <c r="AA32" s="6">
        <f ca="1"/>
        <v>22</v>
      </c>
      <c r="AB32" s="7">
        <f ca="1"/>
        <v>1251396.7329261992</v>
      </c>
      <c r="AC32" s="7">
        <f ca="1"/>
        <v>8290484.4361380097</v>
      </c>
      <c r="AD32" s="10" t="str">
        <f ca="1"/>
        <v>GravityX, MoM</v>
      </c>
      <c r="AE32" s="39">
        <f ca="1"/>
        <v>1.8697530249436323E-3</v>
      </c>
      <c r="AF32" s="7">
        <f ca="1"/>
        <v>1249061.2967881896</v>
      </c>
      <c r="AG32" s="7" t="str">
        <f ca="1"/>
        <v>GravityX Div. 1</v>
      </c>
      <c r="AH32" s="7">
        <f ca="1"/>
        <v>1249061.2967881896</v>
      </c>
      <c r="AI32" s="33">
        <f ca="1"/>
        <v>23</v>
      </c>
      <c r="AJ32" s="33">
        <f ca="1"/>
        <v>23</v>
      </c>
      <c r="AK32" s="33" t="str">
        <f t="shared" ca="1" si="2"/>
        <v/>
      </c>
      <c r="AL32" s="33"/>
      <c r="AM32" s="30">
        <f ca="1"/>
        <v>44643.304166666669</v>
      </c>
      <c r="AN32" t="str">
        <f ca="1"/>
        <v>C2FEN04601</v>
      </c>
      <c r="AO32" s="67">
        <f ca="1"/>
        <v>122</v>
      </c>
      <c r="AP32" s="7">
        <f ca="1"/>
        <v>121006.75361592998</v>
      </c>
      <c r="AQ32" s="7">
        <f ca="1"/>
        <v>1017994.50576248</v>
      </c>
      <c r="AR32" s="30" t="str">
        <f ca="1"/>
        <v>GravityX, MoM</v>
      </c>
      <c r="AS32" s="39">
        <f ca="1"/>
        <v>5.7307308368441667E-3</v>
      </c>
      <c r="AT32" s="7">
        <f ca="1"/>
        <v>120653.71183635003</v>
      </c>
      <c r="AU32" t="str">
        <f ca="1"/>
        <v>GravityX, MoM</v>
      </c>
      <c r="AV32" s="7">
        <f ca="1"/>
        <v>120317.24785345199</v>
      </c>
      <c r="AW32">
        <f ca="1"/>
        <v>32</v>
      </c>
      <c r="AX32" s="33">
        <f ca="1"/>
        <v>32</v>
      </c>
      <c r="AY32" s="33" t="str">
        <f t="shared" ca="1" si="4"/>
        <v/>
      </c>
      <c r="BD32">
        <f ca="1">BD22</f>
        <v>8</v>
      </c>
      <c r="BE32" t="s">
        <v>1448</v>
      </c>
      <c r="BK32">
        <f t="shared" si="7"/>
        <v>31</v>
      </c>
      <c r="BL32" s="39">
        <v>4.7582329741335805E-4</v>
      </c>
      <c r="BM32" s="30">
        <f ca="1"/>
        <v>44665.373611111114</v>
      </c>
      <c r="BN32" t="str">
        <f ca="1"/>
        <v>C2FEN03288</v>
      </c>
      <c r="BO32">
        <f ca="1"/>
        <v>43</v>
      </c>
      <c r="BP32" s="7">
        <f ca="1"/>
        <v>248528.24283681996</v>
      </c>
      <c r="BQ32" s="7">
        <f ca="1"/>
        <v>9203026.1726969201</v>
      </c>
      <c r="BR32" s="30" t="str">
        <f ca="1"/>
        <v>GravityX, MoM</v>
      </c>
      <c r="BS32" s="39">
        <f ca="1"/>
        <v>5.6835767188401221E-4</v>
      </c>
      <c r="BT32" s="7">
        <f ca="1"/>
        <v>248430.090810569</v>
      </c>
      <c r="BU32" t="str">
        <f ca="1"/>
        <v>GravityX, MoM</v>
      </c>
      <c r="BV32" s="7">
        <f ca="1"/>
        <v>248387.07013990916</v>
      </c>
      <c r="BW32">
        <f ca="1"/>
        <v>34</v>
      </c>
    </row>
    <row r="33" spans="1:75" x14ac:dyDescent="0.2">
      <c r="A33" s="30">
        <f>_xlfn.IFNA(_xlfn.XLOOKUP(B33&amp;C33,data!F:F,data!J:J),DATEVALUE("10/4/2021"))</f>
        <v>44646.723611111112</v>
      </c>
      <c r="B33" s="5" t="s">
        <v>351</v>
      </c>
      <c r="C33" s="5">
        <v>127</v>
      </c>
      <c r="D33" s="7">
        <f t="shared" si="0"/>
        <v>132177.80746678903</v>
      </c>
      <c r="E33" s="6">
        <f>_xlfn.IFNA(_xlfn.XLOOKUP($B33&amp;$C33,data!$F:$F,data!I:I),'Ch2'!D33)</f>
        <v>1025857.22067493</v>
      </c>
      <c r="F33" s="6" t="str">
        <f>_xlfn.IFNA(_xlfn.XLOOKUP($B33&amp;$C33,data!$F:$F,data!B:B),'Ch2'!E33)</f>
        <v>GravityX, MoM</v>
      </c>
      <c r="G33" s="10">
        <f t="shared" si="5"/>
        <v>6.7546089407155563E-4</v>
      </c>
      <c r="H33" s="6">
        <f>IF('Ch2'!C33=D33,"",'Ch2'!K33)</f>
        <v>132088.58679185796</v>
      </c>
      <c r="I33" s="7" t="str">
        <f>IF('Ch2'!C33=D33,"",'Ch2'!M33)</f>
        <v>NU_Columbia_Artelys Div. 4</v>
      </c>
      <c r="J33" s="6">
        <f>'Ch2'!C33</f>
        <v>132088.58679185796</v>
      </c>
      <c r="K33" s="33">
        <f>IF(G33="","",_xlfn.XLOOKUP(B33&amp;"_"&amp;C33,submissions!A:A,submissions!H:H))</f>
        <v>32</v>
      </c>
      <c r="L33" s="33">
        <f>_xlfn.XLOOKUP(B33&amp;"_"&amp;C33,submissions!A:A,submissions!K:K)</f>
        <v>32</v>
      </c>
      <c r="M33" s="33" t="str">
        <f t="shared" si="1"/>
        <v/>
      </c>
      <c r="N33" s="42">
        <f>'Ch2 best data'!$CR33 + 'Ch2 best data'!$CS33 + 'Ch2 best data'!$CU33 + 'Ch2 best data'!$CV33</f>
        <v>6311</v>
      </c>
      <c r="O33" s="54">
        <f>_xlfn.IFNA(_xlfn.XLOOKUP($B33&amp;$C33,data!$F:$F,data!$CH:$CH),-1)</f>
        <v>95</v>
      </c>
      <c r="P33" s="54">
        <f>_xlfn.IFNA(_xlfn.XLOOKUP($B33&amp;$C33,data!$F:$F,data!$CI:$CI),-1)</f>
        <v>121</v>
      </c>
      <c r="Q33" s="54">
        <f>_xlfn.IFNA(_xlfn.XLOOKUP($B33&amp;$C33,data!$F:$F,data!$CK:$CK),-1)</f>
        <v>3547</v>
      </c>
      <c r="R33" s="54">
        <f>_xlfn.IFNA(_xlfn.XLOOKUP($B33&amp;$C33,data!$F:$F,data!$CL:$CL),-1)</f>
        <v>54</v>
      </c>
      <c r="S33" s="100">
        <f>_xlfn.IFNA(_xlfn.XLOOKUP($B33&amp;$C33,data!$F:$F,data!$CH:$CH),-1) + _xlfn.IFNA(_xlfn.XLOOKUP($B33&amp;$C33,data!$F:$F,data!$CI:$CI),-1) + _xlfn.IFNA(_xlfn.XLOOKUP($B33&amp;$C33,data!$F:$F,data!$CK:$CK),-1) + _xlfn.IFNA(_xlfn.XLOOKUP($B33&amp;$C33,data!$F:$F,data!$CL:$CL),-1)</f>
        <v>3817</v>
      </c>
      <c r="T33" s="8">
        <f>_xlfn.IFNA(_xlfn.XLOOKUP(B33&amp;C33,data!F:F,data!J:J),"")</f>
        <v>44646.723611111112</v>
      </c>
      <c r="U33" s="6">
        <f>'Ch2'!F33</f>
        <v>893679.41320814099</v>
      </c>
      <c r="V33" s="6"/>
      <c r="W33" s="8">
        <f>_xlfn.IFNA(_xlfn.XLOOKUP(B33&amp;C33,data!F$33:F$1710,data!J$33:J$1710),"")</f>
        <v>44646.723611111112</v>
      </c>
      <c r="Y33" s="30">
        <f ca="1"/>
        <v>44687.306944444441</v>
      </c>
      <c r="Z33" t="str">
        <f ca="1"/>
        <v>C2FEN19402</v>
      </c>
      <c r="AA33" s="6">
        <f ca="1"/>
        <v>77</v>
      </c>
      <c r="AB33" s="7">
        <f ca="1"/>
        <v>249256.66090188801</v>
      </c>
      <c r="AC33" s="7">
        <f ca="1"/>
        <v>404907.71183113602</v>
      </c>
      <c r="AD33" s="10" t="str">
        <f ca="1"/>
        <v>GravityX, MoM</v>
      </c>
      <c r="AE33" s="39">
        <f ca="1"/>
        <v>4.202729760958146E-4</v>
      </c>
      <c r="AF33" s="7">
        <f ca="1"/>
        <v>249151.94907075199</v>
      </c>
      <c r="AG33" s="7" t="str">
        <f ca="1"/>
        <v>GravityX Div. 2,4</v>
      </c>
      <c r="AH33" s="7">
        <f ca="1"/>
        <v>249151.94907075199</v>
      </c>
      <c r="AI33">
        <f ca="1"/>
        <v>26</v>
      </c>
      <c r="AJ33" s="33">
        <f ca="1"/>
        <v>26</v>
      </c>
      <c r="AK33" s="33" t="str">
        <f t="shared" ca="1" si="2"/>
        <v/>
      </c>
      <c r="AL33" s="33"/>
      <c r="AM33" s="30">
        <f ca="1"/>
        <v>44646.723611111112</v>
      </c>
      <c r="AN33" t="str">
        <f ca="1"/>
        <v>C2FEN04601</v>
      </c>
      <c r="AO33" s="67">
        <f ca="1"/>
        <v>127</v>
      </c>
      <c r="AP33" s="7">
        <f ca="1"/>
        <v>132177.80746678903</v>
      </c>
      <c r="AQ33" s="7">
        <f ca="1"/>
        <v>1025857.22067493</v>
      </c>
      <c r="AR33" s="30" t="str">
        <f ca="1"/>
        <v>GravityX, MoM</v>
      </c>
      <c r="AS33" s="39">
        <f ca="1"/>
        <v>6.7546089407155563E-4</v>
      </c>
      <c r="AT33" s="7">
        <f ca="1"/>
        <v>132088.58679185796</v>
      </c>
      <c r="AU33" t="str">
        <f ca="1"/>
        <v>NU_Columbia_Artelys Div. 4</v>
      </c>
      <c r="AV33" s="7">
        <f ca="1"/>
        <v>132088.58679185796</v>
      </c>
      <c r="AW33">
        <f ca="1"/>
        <v>32</v>
      </c>
      <c r="AX33" s="33">
        <f ca="1"/>
        <v>32</v>
      </c>
      <c r="AY33" s="33" t="str">
        <f t="shared" ca="1" si="4"/>
        <v/>
      </c>
      <c r="BD33">
        <f ca="1">BD23</f>
        <v>1</v>
      </c>
      <c r="BE33" s="17" t="s">
        <v>1449</v>
      </c>
      <c r="BK33">
        <f t="shared" si="7"/>
        <v>32</v>
      </c>
      <c r="BL33" s="39">
        <v>5.0198162696113435E-4</v>
      </c>
      <c r="BM33" s="30">
        <f ca="1"/>
        <v>44654.776388888888</v>
      </c>
      <c r="BN33" t="str">
        <f ca="1"/>
        <v>C2FEN10480</v>
      </c>
      <c r="BO33">
        <f ca="1"/>
        <v>8</v>
      </c>
      <c r="BP33" s="7">
        <f ca="1"/>
        <v>297498.08171828708</v>
      </c>
      <c r="BQ33" s="7">
        <f ca="1"/>
        <v>743896.25459849206</v>
      </c>
      <c r="BR33" s="30" t="str">
        <f ca="1"/>
        <v>GravityX, MoM</v>
      </c>
      <c r="BS33" s="39">
        <f ca="1"/>
        <v>6.1636548794874457E-4</v>
      </c>
      <c r="BT33" s="7">
        <f ca="1"/>
        <v>297314.82711979502</v>
      </c>
      <c r="BU33" t="str">
        <f ca="1"/>
        <v>GravityX Div. 2,4</v>
      </c>
      <c r="BV33" s="7">
        <f ca="1"/>
        <v>297314.82711979502</v>
      </c>
      <c r="BW33">
        <f ca="1"/>
        <v>31</v>
      </c>
    </row>
    <row r="34" spans="1:75" x14ac:dyDescent="0.2">
      <c r="A34" s="30">
        <f>_xlfn.IFNA(_xlfn.XLOOKUP(B34&amp;C34,data!F:F,data!J:J),DATEVALUE("10/4/2021"))</f>
        <v>44772.603472222225</v>
      </c>
      <c r="B34" s="5" t="s">
        <v>353</v>
      </c>
      <c r="C34" s="5">
        <v>9</v>
      </c>
      <c r="D34" s="7">
        <f t="shared" ref="D34:D65" si="15">E34-U34</f>
        <v>2249941.5840882906</v>
      </c>
      <c r="E34" s="6">
        <f>_xlfn.IFNA(_xlfn.XLOOKUP($B34&amp;$C34,data!$F:$F,data!I:I),'Ch2'!D34)</f>
        <v>4768289.3929829104</v>
      </c>
      <c r="F34" s="6" t="str">
        <f>_xlfn.IFNA(_xlfn.XLOOKUP($B34&amp;$C34,data!$F:$F,data!B:B),'Ch2'!E34)</f>
        <v>GravityX, MoM</v>
      </c>
      <c r="G34" s="10">
        <f>IF(H34="","",D34/J34 - 1)</f>
        <v>7.3515305017535226E-5</v>
      </c>
      <c r="H34" s="6">
        <f>IF('Ch2'!C34=D34,"",'Ch2'!K34)</f>
        <v>2249776.1911053802</v>
      </c>
      <c r="I34" s="7" t="str">
        <f>IF('Ch2'!C34=D34,"",'Ch2'!M34)</f>
        <v>GO-SNIP Div. 2,4</v>
      </c>
      <c r="J34" s="6">
        <f>'Ch2'!C34</f>
        <v>2249776.1911053802</v>
      </c>
      <c r="K34" s="33">
        <f>IF(G34="","",_xlfn.XLOOKUP(B34&amp;"_"&amp;C34,submissions!A:A,submissions!H:H))</f>
        <v>13.428571428571429</v>
      </c>
      <c r="L34" s="33">
        <f>_xlfn.XLOOKUP(B34&amp;"_"&amp;C34,submissions!A:A,submissions!K:K)</f>
        <v>13.428571428571429</v>
      </c>
      <c r="M34" s="33" t="str">
        <f t="shared" si="1"/>
        <v/>
      </c>
      <c r="N34" s="35">
        <f>'Ch2 best data'!$CR34 + 'Ch2 best data'!$CS34 + 'Ch2 best data'!$CU34 + 'Ch2 best data'!$CV34</f>
        <v>0</v>
      </c>
      <c r="O34" s="54">
        <f>_xlfn.IFNA(_xlfn.XLOOKUP($B34&amp;$C34,data!$F:$F,data!$CH:$CH),-1)</f>
        <v>0</v>
      </c>
      <c r="P34" s="54">
        <f>_xlfn.IFNA(_xlfn.XLOOKUP($B34&amp;$C34,data!$F:$F,data!$CI:$CI),-1)</f>
        <v>0</v>
      </c>
      <c r="Q34" s="54">
        <f>_xlfn.IFNA(_xlfn.XLOOKUP($B34&amp;$C34,data!$F:$F,data!$CK:$CK),-1)</f>
        <v>0</v>
      </c>
      <c r="R34" s="54">
        <f>_xlfn.IFNA(_xlfn.XLOOKUP($B34&amp;$C34,data!$F:$F,data!$CL:$CL),-1)</f>
        <v>0</v>
      </c>
      <c r="S34" s="54">
        <f>_xlfn.IFNA(_xlfn.XLOOKUP($B34&amp;$C34,data!$F:$F,data!$CH:$CH),-1) + _xlfn.IFNA(_xlfn.XLOOKUP($B34&amp;$C34,data!$F:$F,data!$CI:$CI),-1) + _xlfn.IFNA(_xlfn.XLOOKUP($B34&amp;$C34,data!$F:$F,data!$CK:$CK),-1) + _xlfn.IFNA(_xlfn.XLOOKUP($B34&amp;$C34,data!$F:$F,data!$CL:$CL),-1)</f>
        <v>0</v>
      </c>
      <c r="T34" s="8">
        <f>_xlfn.IFNA(_xlfn.XLOOKUP(B34&amp;C34,data!F:F,data!J:J),"")</f>
        <v>44772.603472222225</v>
      </c>
      <c r="U34" s="6">
        <f>'Ch2'!F34</f>
        <v>2518347.8088946198</v>
      </c>
      <c r="V34" s="6"/>
      <c r="W34" s="8">
        <f>_xlfn.IFNA(_xlfn.XLOOKUP(B34&amp;C34,data!F$33:F$1710,data!J$33:J$1710),"")</f>
        <v>44772.603472222225</v>
      </c>
      <c r="Y34" s="30">
        <f ca="1"/>
        <v>44685.276388888888</v>
      </c>
      <c r="Z34" t="str">
        <f ca="1"/>
        <v>C2FEN03970</v>
      </c>
      <c r="AA34" s="6">
        <f ca="1"/>
        <v>22</v>
      </c>
      <c r="AB34" s="7">
        <f ca="1"/>
        <v>169058.94113621052</v>
      </c>
      <c r="AC34" s="7">
        <f ca="1"/>
        <v>222903.62898460901</v>
      </c>
      <c r="AD34" s="10" t="str">
        <f ca="1"/>
        <v>GravityX, MoM</v>
      </c>
      <c r="AE34" s="39">
        <f ca="1"/>
        <v>1.5024940943868526E-3</v>
      </c>
      <c r="AF34" s="7">
        <f ca="1"/>
        <v>168805.3121516016</v>
      </c>
      <c r="AG34" s="7" t="str">
        <f ca="1"/>
        <v>NU_Columbia_Artelys Div. 3,4</v>
      </c>
      <c r="AH34" s="7">
        <f ca="1"/>
        <v>168805.3121516016</v>
      </c>
      <c r="AI34" s="33">
        <f ca="1"/>
        <v>26</v>
      </c>
      <c r="AJ34" s="33">
        <f ca="1"/>
        <v>26</v>
      </c>
      <c r="AK34" s="33" t="str">
        <f t="shared" ca="1" si="2"/>
        <v/>
      </c>
      <c r="AL34" s="33"/>
      <c r="AM34" s="30">
        <f ca="1"/>
        <v>44772.603472222225</v>
      </c>
      <c r="AN34" t="str">
        <f ca="1"/>
        <v>C2FEN06100</v>
      </c>
      <c r="AO34" s="67">
        <f ca="1"/>
        <v>9</v>
      </c>
      <c r="AP34" s="7">
        <f ca="1"/>
        <v>2249941.5840882906</v>
      </c>
      <c r="AQ34" s="7">
        <f ca="1"/>
        <v>4768289.3929829104</v>
      </c>
      <c r="AR34" s="30" t="str">
        <f ca="1"/>
        <v>GravityX, MoM</v>
      </c>
      <c r="AS34" s="39">
        <f ca="1"/>
        <v>7.3515305017535226E-5</v>
      </c>
      <c r="AT34" s="7">
        <f ca="1"/>
        <v>2249776.1911053802</v>
      </c>
      <c r="AU34" t="str">
        <f ca="1"/>
        <v>GO-SNIP Div. 2,4</v>
      </c>
      <c r="AV34" s="7">
        <f ca="1"/>
        <v>2249776.1911053802</v>
      </c>
      <c r="AW34" s="33">
        <f ca="1"/>
        <v>13.428571428571429</v>
      </c>
      <c r="AX34" s="33">
        <f ca="1"/>
        <v>13.428571428571429</v>
      </c>
      <c r="AY34" s="33" t="str">
        <f t="shared" ca="1" si="4"/>
        <v/>
      </c>
      <c r="BC34" s="63">
        <f ca="1">NOW()</f>
        <v>45558.510850115737</v>
      </c>
      <c r="BD34">
        <f ca="1">SUM(BD28:BD33)</f>
        <v>84</v>
      </c>
      <c r="BE34" t="s">
        <v>1450</v>
      </c>
      <c r="BK34">
        <f t="shared" si="7"/>
        <v>33</v>
      </c>
      <c r="BL34" s="39">
        <v>5.1163797107234288E-4</v>
      </c>
      <c r="BM34" s="30">
        <f ca="1"/>
        <v>44648.337500000001</v>
      </c>
      <c r="BN34" t="str">
        <f ca="1"/>
        <v>C2FEN17700</v>
      </c>
      <c r="BO34">
        <f ca="1"/>
        <v>107</v>
      </c>
      <c r="BP34" s="7">
        <f ca="1"/>
        <v>5503808.9770123307</v>
      </c>
      <c r="BQ34" s="7">
        <f ca="1"/>
        <v>13963359.2337519</v>
      </c>
      <c r="BR34" s="30" t="str">
        <f ca="1"/>
        <v>GravityX, MoM</v>
      </c>
      <c r="BS34" s="39">
        <f ca="1"/>
        <v>6.1999755128283596E-4</v>
      </c>
      <c r="BT34" s="7">
        <f ca="1"/>
        <v>5500398.7432604302</v>
      </c>
      <c r="BU34" t="str">
        <f ca="1"/>
        <v>GravityX Div. 2,4</v>
      </c>
      <c r="BV34" s="7">
        <f ca="1"/>
        <v>5500398.7432604302</v>
      </c>
      <c r="BW34">
        <f ca="1"/>
        <v>32</v>
      </c>
    </row>
    <row r="35" spans="1:75" x14ac:dyDescent="0.2">
      <c r="A35" s="30">
        <f>_xlfn.IFNA(_xlfn.XLOOKUP(B35&amp;C35,data!F:F,data!J:J),DATEVALUE("10/4/2021"))</f>
        <v>44635.713888888888</v>
      </c>
      <c r="B35" s="5" t="s">
        <v>353</v>
      </c>
      <c r="C35" s="5">
        <v>13</v>
      </c>
      <c r="D35" s="7">
        <f t="shared" si="15"/>
        <v>1414750.41260803</v>
      </c>
      <c r="E35" s="6">
        <f>_xlfn.IFNA(_xlfn.XLOOKUP($B35&amp;$C35,data!$F:$F,data!I:I),'Ch2'!D35)</f>
        <v>3212720.44439749</v>
      </c>
      <c r="F35" s="6" t="str">
        <f>_xlfn.IFNA(_xlfn.XLOOKUP($B35&amp;$C35,data!$F:$F,data!B:B),'Ch2'!E35)</f>
        <v>GravityX, MoM</v>
      </c>
      <c r="G35" s="10">
        <f t="shared" si="5"/>
        <v>5.4982974566608611E-4</v>
      </c>
      <c r="H35" s="6">
        <f>IF('Ch2'!C35=D35,"",'Ch2'!K35)</f>
        <v>1414745.5636393202</v>
      </c>
      <c r="I35" s="7" t="str">
        <f>IF('Ch2'!C35=D35,"",'Ch2'!M35)</f>
        <v>GravityX, MoM</v>
      </c>
      <c r="J35" s="6">
        <f>'Ch2'!C35</f>
        <v>1413972.96821054</v>
      </c>
      <c r="K35" s="33">
        <f>IF(G35="","",_xlfn.XLOOKUP(B35&amp;"_"&amp;C35,submissions!A:A,submissions!H:H))</f>
        <v>33</v>
      </c>
      <c r="L35" s="33">
        <f>_xlfn.XLOOKUP(B35&amp;"_"&amp;C35,submissions!A:A,submissions!K:K)</f>
        <v>33</v>
      </c>
      <c r="M35" s="33" t="str">
        <f t="shared" si="1"/>
        <v/>
      </c>
      <c r="N35" s="35">
        <f>'Ch2 best data'!$CR35 + 'Ch2 best data'!$CS35 + 'Ch2 best data'!$CU35 + 'Ch2 best data'!$CV35</f>
        <v>0</v>
      </c>
      <c r="O35" s="54">
        <f>_xlfn.IFNA(_xlfn.XLOOKUP($B35&amp;$C35,data!$F:$F,data!$CH:$CH),-1)</f>
        <v>0</v>
      </c>
      <c r="P35" s="54">
        <f>_xlfn.IFNA(_xlfn.XLOOKUP($B35&amp;$C35,data!$F:$F,data!$CI:$CI),-1)</f>
        <v>1</v>
      </c>
      <c r="Q35" s="54">
        <f>_xlfn.IFNA(_xlfn.XLOOKUP($B35&amp;$C35,data!$F:$F,data!$CK:$CK),-1)</f>
        <v>0</v>
      </c>
      <c r="R35" s="54">
        <f>_xlfn.IFNA(_xlfn.XLOOKUP($B35&amp;$C35,data!$F:$F,data!$CL:$CL),-1)</f>
        <v>0</v>
      </c>
      <c r="S35" s="54">
        <f>_xlfn.IFNA(_xlfn.XLOOKUP($B35&amp;$C35,data!$F:$F,data!$CH:$CH),-1) + _xlfn.IFNA(_xlfn.XLOOKUP($B35&amp;$C35,data!$F:$F,data!$CI:$CI),-1) + _xlfn.IFNA(_xlfn.XLOOKUP($B35&amp;$C35,data!$F:$F,data!$CK:$CK),-1) + _xlfn.IFNA(_xlfn.XLOOKUP($B35&amp;$C35,data!$F:$F,data!$CL:$CL),-1)</f>
        <v>1</v>
      </c>
      <c r="T35" s="8">
        <f>_xlfn.IFNA(_xlfn.XLOOKUP(B35&amp;C35,data!F:F,data!J:J),"")</f>
        <v>44635.713888888888</v>
      </c>
      <c r="U35" s="6">
        <f>'Ch2'!F35</f>
        <v>1797970.03178946</v>
      </c>
      <c r="V35" s="6"/>
      <c r="W35" s="8">
        <v>44635.713888888888</v>
      </c>
      <c r="Y35" s="30">
        <f ca="1"/>
        <v>44684.627083333333</v>
      </c>
      <c r="Z35" t="str">
        <f ca="1"/>
        <v>C2FEN04200</v>
      </c>
      <c r="AA35" s="6">
        <f ca="1"/>
        <v>55</v>
      </c>
      <c r="AB35" s="7">
        <f ca="1"/>
        <v>1549847.9260539804</v>
      </c>
      <c r="AC35" s="7">
        <f ca="1"/>
        <v>6914780.81096303</v>
      </c>
      <c r="AD35" s="10" t="str">
        <f ca="1"/>
        <v>GravityX, MoM</v>
      </c>
      <c r="AE35" s="39">
        <f ca="1"/>
        <v>7.3468298033496637E-4</v>
      </c>
      <c r="AF35" s="7">
        <f ca="1"/>
        <v>1548710.1150909504</v>
      </c>
      <c r="AG35" s="7" t="str">
        <f ca="1"/>
        <v>GravityX Div. 1-4</v>
      </c>
      <c r="AH35" s="7">
        <f ca="1"/>
        <v>1548710.1150909504</v>
      </c>
      <c r="AI35">
        <f ca="1"/>
        <v>26</v>
      </c>
      <c r="AJ35" s="33">
        <f ca="1"/>
        <v>26</v>
      </c>
      <c r="AK35" s="33" t="str">
        <f t="shared" ca="1" si="2"/>
        <v/>
      </c>
      <c r="AL35" s="33"/>
      <c r="AM35" s="30">
        <f ca="1"/>
        <v>44635.713888888888</v>
      </c>
      <c r="AN35" t="str">
        <f ca="1"/>
        <v>C2FEN06100</v>
      </c>
      <c r="AO35" s="67">
        <f ca="1"/>
        <v>13</v>
      </c>
      <c r="AP35" s="7">
        <f ca="1"/>
        <v>1414750.41260803</v>
      </c>
      <c r="AQ35" s="7">
        <f ca="1"/>
        <v>3212720.44439749</v>
      </c>
      <c r="AR35" s="30" t="str">
        <f ca="1"/>
        <v>GravityX, MoM</v>
      </c>
      <c r="AS35" s="39">
        <f ca="1"/>
        <v>5.4982974566608611E-4</v>
      </c>
      <c r="AT35" s="7">
        <f ca="1"/>
        <v>1414745.5636393202</v>
      </c>
      <c r="AU35" t="str">
        <f ca="1"/>
        <v>GravityX, MoM</v>
      </c>
      <c r="AV35" s="7">
        <f ca="1"/>
        <v>1413972.96821054</v>
      </c>
      <c r="AW35">
        <f ca="1"/>
        <v>33</v>
      </c>
      <c r="AX35" s="33">
        <f ca="1"/>
        <v>33</v>
      </c>
      <c r="AY35" s="33" t="str">
        <f t="shared" ca="1" si="4"/>
        <v/>
      </c>
      <c r="BC35" s="82">
        <f ca="1">TODAY()</f>
        <v>45558</v>
      </c>
      <c r="BD35" s="92">
        <f ca="1">_xlfn.DAYS("10/31/2022 23:59",NOW())/7</f>
        <v>-99</v>
      </c>
      <c r="BE35" s="114" t="s">
        <v>1554</v>
      </c>
      <c r="BK35">
        <f t="shared" si="7"/>
        <v>34</v>
      </c>
      <c r="BL35" s="39">
        <v>5.4432796341563616E-4</v>
      </c>
      <c r="BM35" s="30">
        <f ca="1"/>
        <v>44810.54583333333</v>
      </c>
      <c r="BN35" t="str">
        <f ca="1"/>
        <v>C2FEN03970</v>
      </c>
      <c r="BO35">
        <f ca="1"/>
        <v>23</v>
      </c>
      <c r="BP35" s="7">
        <f ca="1"/>
        <v>163914.1561136574</v>
      </c>
      <c r="BQ35" s="7">
        <f ca="1"/>
        <v>257435.11083664701</v>
      </c>
      <c r="BR35" s="30" t="str">
        <f ca="1"/>
        <v>GOT-BSI-OPF, MoM</v>
      </c>
      <c r="BS35" s="39">
        <f ca="1"/>
        <v>6.2334144277564896E-4</v>
      </c>
      <c r="BT35" s="7">
        <f ca="1"/>
        <v>163842.04378194542</v>
      </c>
      <c r="BU35" t="str">
        <f ca="1"/>
        <v>GravityX, MoM</v>
      </c>
      <c r="BV35" s="7">
        <f ca="1"/>
        <v>163812.04527701042</v>
      </c>
      <c r="BW35">
        <f ca="1"/>
        <v>8</v>
      </c>
    </row>
    <row r="36" spans="1:75" x14ac:dyDescent="0.2">
      <c r="A36" s="30">
        <f>_xlfn.IFNA(_xlfn.XLOOKUP(B36&amp;C36,data!F:F,data!J:J),DATEVALUE("10/4/2021"))</f>
        <v>44739.920138888891</v>
      </c>
      <c r="B36" s="5" t="s">
        <v>353</v>
      </c>
      <c r="C36" s="5">
        <v>21</v>
      </c>
      <c r="D36" s="7">
        <f t="shared" si="15"/>
        <v>2267373.4743126202</v>
      </c>
      <c r="E36" s="6">
        <f>_xlfn.IFNA(_xlfn.XLOOKUP($B36&amp;$C36,data!$F:$F,data!I:I),'Ch2'!D36)</f>
        <v>4780555.0269144801</v>
      </c>
      <c r="F36" s="6" t="str">
        <f>_xlfn.IFNA(_xlfn.XLOOKUP($B36&amp;$C36,data!$F:$F,data!B:B),'Ch2'!E36)</f>
        <v>GravityX, MoM</v>
      </c>
      <c r="G36" s="10">
        <f t="shared" si="5"/>
        <v>1.5889524747070283E-5</v>
      </c>
      <c r="H36" s="6">
        <f>IF('Ch2'!C36=D36,"",'Ch2'!K36)</f>
        <v>2267337.4473981401</v>
      </c>
      <c r="I36" s="7" t="str">
        <f>IF('Ch2'!C36=D36,"",'Ch2'!M36)</f>
        <v>GO-SNIP Div. 2,4</v>
      </c>
      <c r="J36" s="6">
        <f>'Ch2'!C36</f>
        <v>2267337.4473981401</v>
      </c>
      <c r="K36" s="33">
        <f>IF(G36="","",_xlfn.XLOOKUP(B36&amp;"_"&amp;C36,submissions!A:A,submissions!H:H))</f>
        <v>19</v>
      </c>
      <c r="L36" s="33">
        <f>_xlfn.XLOOKUP(B36&amp;"_"&amp;C36,submissions!A:A,submissions!K:K)</f>
        <v>19</v>
      </c>
      <c r="M36" s="33" t="str">
        <f t="shared" si="1"/>
        <v/>
      </c>
      <c r="N36" s="35">
        <f>'Ch2 best data'!$CR36 + 'Ch2 best data'!$CS36 + 'Ch2 best data'!$CU36 + 'Ch2 best data'!$CV36</f>
        <v>0</v>
      </c>
      <c r="O36" s="54">
        <f>_xlfn.IFNA(_xlfn.XLOOKUP($B36&amp;$C36,data!$F:$F,data!$CH:$CH),-1)</f>
        <v>0</v>
      </c>
      <c r="P36" s="54">
        <f>_xlfn.IFNA(_xlfn.XLOOKUP($B36&amp;$C36,data!$F:$F,data!$CI:$CI),-1)</f>
        <v>1</v>
      </c>
      <c r="Q36" s="54">
        <f>_xlfn.IFNA(_xlfn.XLOOKUP($B36&amp;$C36,data!$F:$F,data!$CK:$CK),-1)</f>
        <v>0</v>
      </c>
      <c r="R36" s="54">
        <f>_xlfn.IFNA(_xlfn.XLOOKUP($B36&amp;$C36,data!$F:$F,data!$CL:$CL),-1)</f>
        <v>0</v>
      </c>
      <c r="S36" s="54">
        <f>_xlfn.IFNA(_xlfn.XLOOKUP($B36&amp;$C36,data!$F:$F,data!$CH:$CH),-1) + _xlfn.IFNA(_xlfn.XLOOKUP($B36&amp;$C36,data!$F:$F,data!$CI:$CI),-1) + _xlfn.IFNA(_xlfn.XLOOKUP($B36&amp;$C36,data!$F:$F,data!$CK:$CK),-1) + _xlfn.IFNA(_xlfn.XLOOKUP($B36&amp;$C36,data!$F:$F,data!$CL:$CL),-1)</f>
        <v>1</v>
      </c>
      <c r="T36" s="8">
        <f>_xlfn.IFNA(_xlfn.XLOOKUP(B36&amp;C36,data!F:F,data!J:J),"")</f>
        <v>44739.920138888891</v>
      </c>
      <c r="U36" s="6">
        <f>'Ch2'!F36</f>
        <v>2513181.5526018599</v>
      </c>
      <c r="V36" s="6"/>
      <c r="W36" s="8">
        <f>_xlfn.IFNA(_xlfn.XLOOKUP(B36&amp;C36,data!F$33:F$1710,data!J$33:J$1710),"")</f>
        <v>44739.920138888891</v>
      </c>
      <c r="Y36" s="30">
        <f ca="1"/>
        <v>44683.731249999997</v>
      </c>
      <c r="Z36" t="str">
        <f ca="1"/>
        <v>C2FEN19402</v>
      </c>
      <c r="AA36" s="6">
        <f ca="1"/>
        <v>69</v>
      </c>
      <c r="AB36" s="7">
        <f ca="1"/>
        <v>243021.06628953991</v>
      </c>
      <c r="AC36" s="7">
        <f ca="1"/>
        <v>955759.68895638396</v>
      </c>
      <c r="AD36" s="10" t="str">
        <f ca="1"/>
        <v>GravityX, MoM</v>
      </c>
      <c r="AE36" s="10">
        <f ca="1"/>
        <v>2.8684322413763397E-4</v>
      </c>
      <c r="AF36" s="7">
        <f ca="1"/>
        <v>242951.377333157</v>
      </c>
      <c r="AG36" s="7" t="str">
        <f ca="1"/>
        <v>GravityX Div. 2,4</v>
      </c>
      <c r="AH36" s="7">
        <f ca="1"/>
        <v>242951.377333157</v>
      </c>
      <c r="AI36" s="33">
        <f ca="1"/>
        <v>27</v>
      </c>
      <c r="AJ36" s="33">
        <f ca="1"/>
        <v>27</v>
      </c>
      <c r="AK36" s="33" t="str">
        <f t="shared" ca="1" si="2"/>
        <v/>
      </c>
      <c r="AL36" s="33"/>
      <c r="AM36" s="30">
        <f ca="1"/>
        <v>44739.920138888891</v>
      </c>
      <c r="AN36" t="str">
        <f ca="1"/>
        <v>C2FEN06100</v>
      </c>
      <c r="AO36" s="67">
        <f ca="1"/>
        <v>21</v>
      </c>
      <c r="AP36" s="7">
        <f ca="1"/>
        <v>2267373.4743126202</v>
      </c>
      <c r="AQ36" s="7">
        <f ca="1"/>
        <v>4780555.0269144801</v>
      </c>
      <c r="AR36" s="30" t="str">
        <f ca="1"/>
        <v>GravityX, MoM</v>
      </c>
      <c r="AS36" s="39">
        <f ca="1"/>
        <v>1.5889524747070283E-5</v>
      </c>
      <c r="AT36" s="7">
        <f ca="1"/>
        <v>2267337.4473981401</v>
      </c>
      <c r="AU36" t="str">
        <f ca="1"/>
        <v>GO-SNIP Div. 2,4</v>
      </c>
      <c r="AV36" s="7">
        <f ca="1"/>
        <v>2267337.4473981401</v>
      </c>
      <c r="AW36">
        <f ca="1"/>
        <v>19</v>
      </c>
      <c r="AX36" s="33">
        <f ca="1"/>
        <v>19</v>
      </c>
      <c r="AY36" s="33" t="str">
        <f t="shared" ca="1" si="4"/>
        <v/>
      </c>
      <c r="BD36" s="102"/>
      <c r="BK36">
        <f t="shared" si="7"/>
        <v>35</v>
      </c>
      <c r="BL36" s="39">
        <v>5.4509851421280509E-4</v>
      </c>
      <c r="BM36" s="30">
        <f ca="1"/>
        <v>44860.429861111108</v>
      </c>
      <c r="BN36" t="str">
        <f ca="1"/>
        <v>C2FEN02020</v>
      </c>
      <c r="BO36">
        <f ca="1"/>
        <v>260</v>
      </c>
      <c r="BP36" s="7">
        <f ca="1"/>
        <v>201733.34703199007</v>
      </c>
      <c r="BQ36" s="7">
        <f ca="1"/>
        <v>6057461.3070239099</v>
      </c>
      <c r="BR36" s="30" t="str">
        <f ca="1"/>
        <v>GravityX, MoM</v>
      </c>
      <c r="BS36" s="39">
        <f ca="1"/>
        <v>6.3642766026439368E-4</v>
      </c>
      <c r="BT36" s="7">
        <f ca="1"/>
        <v>201713.04000808019</v>
      </c>
      <c r="BU36" t="str">
        <f ca="1"/>
        <v>GOT-BSI-OPF, MoM</v>
      </c>
      <c r="BV36" s="7">
        <f ca="1"/>
        <v>201605.04000808019</v>
      </c>
      <c r="BW36">
        <f ca="1"/>
        <v>23</v>
      </c>
    </row>
    <row r="37" spans="1:75" x14ac:dyDescent="0.2">
      <c r="A37" s="30">
        <f>_xlfn.IFNA(_xlfn.XLOOKUP(B37&amp;C37,data!F:F,data!J:J),DATEVALUE("10/4/2021"))</f>
        <v>44860.302083333336</v>
      </c>
      <c r="B37" s="5" t="s">
        <v>353</v>
      </c>
      <c r="C37" s="5">
        <v>26</v>
      </c>
      <c r="D37" s="7">
        <f t="shared" si="15"/>
        <v>1863529.3586331401</v>
      </c>
      <c r="E37" s="6">
        <f>_xlfn.IFNA(_xlfn.XLOOKUP($B37&amp;$C37,data!$F:$F,data!I:I),'Ch2'!D37)</f>
        <v>4800405.7006553002</v>
      </c>
      <c r="F37" s="6" t="str">
        <f>_xlfn.IFNA(_xlfn.XLOOKUP($B37&amp;$C37,data!$F:$F,data!B:B),'Ch2'!E37)</f>
        <v>GOT-BSI-OPF, MoM</v>
      </c>
      <c r="G37" s="10">
        <f t="shared" si="5"/>
        <v>1.0610062596949632E-4</v>
      </c>
      <c r="H37" s="6">
        <f>IF('Ch2'!C37=D37,"",'Ch2'!K37)</f>
        <v>1863523.2205848098</v>
      </c>
      <c r="I37" s="7" t="str">
        <f>IF('Ch2'!C37=D37,"",'Ch2'!M37)</f>
        <v>GravityX, MoM</v>
      </c>
      <c r="J37" s="6">
        <f>'Ch2'!C37</f>
        <v>1863331.6579778399</v>
      </c>
      <c r="K37" s="33">
        <f>IF(G37="","",_xlfn.XLOOKUP(B37&amp;"_"&amp;C37,submissions!A:A,submissions!H:H))</f>
        <v>1</v>
      </c>
      <c r="L37" s="33">
        <f>_xlfn.XLOOKUP(B37&amp;"_"&amp;C37,submissions!A:A,submissions!K:K)</f>
        <v>18</v>
      </c>
      <c r="M37" s="33" t="str">
        <f t="shared" si="1"/>
        <v/>
      </c>
      <c r="N37" s="35">
        <f>'Ch2 best data'!$CR37 + 'Ch2 best data'!$CS37 + 'Ch2 best data'!$CU37 + 'Ch2 best data'!$CV37</f>
        <v>0</v>
      </c>
      <c r="O37" s="54">
        <f>_xlfn.IFNA(_xlfn.XLOOKUP($B37&amp;$C37,data!$F:$F,data!$CH:$CH),-1)</f>
        <v>0</v>
      </c>
      <c r="P37" s="54">
        <f>_xlfn.IFNA(_xlfn.XLOOKUP($B37&amp;$C37,data!$F:$F,data!$CI:$CI),-1)</f>
        <v>0</v>
      </c>
      <c r="Q37" s="54">
        <f>_xlfn.IFNA(_xlfn.XLOOKUP($B37&amp;$C37,data!$F:$F,data!$CK:$CK),-1)</f>
        <v>0</v>
      </c>
      <c r="R37" s="54">
        <f>_xlfn.IFNA(_xlfn.XLOOKUP($B37&amp;$C37,data!$F:$F,data!$CL:$CL),-1)</f>
        <v>0</v>
      </c>
      <c r="S37" s="54">
        <f>_xlfn.IFNA(_xlfn.XLOOKUP($B37&amp;$C37,data!$F:$F,data!$CH:$CH),-1) + _xlfn.IFNA(_xlfn.XLOOKUP($B37&amp;$C37,data!$F:$F,data!$CI:$CI),-1) + _xlfn.IFNA(_xlfn.XLOOKUP($B37&amp;$C37,data!$F:$F,data!$CK:$CK),-1) + _xlfn.IFNA(_xlfn.XLOOKUP($B37&amp;$C37,data!$F:$F,data!$CL:$CL),-1)</f>
        <v>0</v>
      </c>
      <c r="T37" s="8">
        <f>_xlfn.IFNA(_xlfn.XLOOKUP(B37&amp;C37,data!F:F,data!J:J),"")</f>
        <v>44860.302083333336</v>
      </c>
      <c r="U37" s="6">
        <f>'Ch2'!F37</f>
        <v>2936876.3420221601</v>
      </c>
      <c r="V37" s="6"/>
      <c r="W37" s="8">
        <f>_xlfn.IFNA(_xlfn.XLOOKUP(B37&amp;C37,data!F$33:F$1710,data!J$33:J$1710),"")</f>
        <v>44860.302083333336</v>
      </c>
      <c r="Y37" s="30">
        <f ca="1"/>
        <v>44677.373611111114</v>
      </c>
      <c r="Z37" t="str">
        <f ca="1"/>
        <v>C2FEN19402</v>
      </c>
      <c r="AA37" s="6">
        <f ca="1"/>
        <v>10</v>
      </c>
      <c r="AB37" s="7">
        <f ca="1"/>
        <v>284430.15361939505</v>
      </c>
      <c r="AC37" s="7">
        <f ca="1"/>
        <v>560400.70707493904</v>
      </c>
      <c r="AD37" s="10" t="str">
        <f ca="1"/>
        <v>GravityX, MoM</v>
      </c>
      <c r="AE37" s="10">
        <f ca="1"/>
        <v>5.0198162696113435E-4</v>
      </c>
      <c r="AF37" s="7">
        <f ca="1"/>
        <v>284287.44654445403</v>
      </c>
      <c r="AG37" s="7" t="str">
        <f ca="1"/>
        <v>GravityX Div. 2,4</v>
      </c>
      <c r="AH37" s="7">
        <f ca="1"/>
        <v>284287.44654445403</v>
      </c>
      <c r="AI37">
        <f ca="1"/>
        <v>27</v>
      </c>
      <c r="AJ37" s="33">
        <f ca="1"/>
        <v>27</v>
      </c>
      <c r="AK37" s="33" t="str">
        <f t="shared" ca="1" si="2"/>
        <v/>
      </c>
      <c r="AL37" s="33"/>
      <c r="AM37" s="30">
        <f ca="1"/>
        <v>44860.302083333336</v>
      </c>
      <c r="AN37" t="str">
        <f ca="1"/>
        <v>C2FEN06100</v>
      </c>
      <c r="AO37" s="67">
        <f ca="1"/>
        <v>26</v>
      </c>
      <c r="AP37" s="7">
        <f ca="1"/>
        <v>1863529.3586331401</v>
      </c>
      <c r="AQ37" s="7">
        <f ca="1"/>
        <v>4800405.7006553002</v>
      </c>
      <c r="AR37" s="30" t="str">
        <f ca="1"/>
        <v>GOT-BSI-OPF, MoM</v>
      </c>
      <c r="AS37" s="39">
        <f ca="1"/>
        <v>1.0610062596949632E-4</v>
      </c>
      <c r="AT37" s="7">
        <f ca="1"/>
        <v>1863523.2205848098</v>
      </c>
      <c r="AU37" t="str">
        <f ca="1"/>
        <v>GravityX, MoM</v>
      </c>
      <c r="AV37" s="7">
        <f ca="1"/>
        <v>1863331.6579778399</v>
      </c>
      <c r="AW37">
        <f ca="1"/>
        <v>1</v>
      </c>
      <c r="AX37" s="33">
        <f ca="1"/>
        <v>18</v>
      </c>
      <c r="AY37" s="33" t="str">
        <f t="shared" ca="1" si="4"/>
        <v>**</v>
      </c>
      <c r="BD37" s="102"/>
      <c r="BK37">
        <f t="shared" si="7"/>
        <v>36</v>
      </c>
      <c r="BL37" s="39">
        <v>5.4982974566608611E-4</v>
      </c>
      <c r="BM37" s="30">
        <f ca="1"/>
        <v>44646.723611111112</v>
      </c>
      <c r="BN37" t="str">
        <f ca="1"/>
        <v>C2FEN04601</v>
      </c>
      <c r="BO37">
        <f ca="1"/>
        <v>127</v>
      </c>
      <c r="BP37" s="7">
        <f ca="1"/>
        <v>132177.80746678903</v>
      </c>
      <c r="BQ37" s="7">
        <f ca="1"/>
        <v>1025857.22067493</v>
      </c>
      <c r="BR37" s="30" t="str">
        <f ca="1"/>
        <v>GravityX, MoM</v>
      </c>
      <c r="BS37" s="39">
        <f ca="1"/>
        <v>6.7546089407155563E-4</v>
      </c>
      <c r="BT37" s="7">
        <f ca="1"/>
        <v>132088.58679185796</v>
      </c>
      <c r="BU37" t="str">
        <f ca="1"/>
        <v>NU_Columbia_Artelys Div. 4</v>
      </c>
      <c r="BV37" s="7">
        <f ca="1"/>
        <v>132088.58679185796</v>
      </c>
      <c r="BW37">
        <f ca="1"/>
        <v>32</v>
      </c>
    </row>
    <row r="38" spans="1:75" x14ac:dyDescent="0.2">
      <c r="A38" s="30">
        <f>_xlfn.IFNA(_xlfn.XLOOKUP(B38&amp;C38,data!F:F,data!J:J),DATEVALUE("10/4/2021"))</f>
        <v>44740.411805555559</v>
      </c>
      <c r="B38" s="5" t="s">
        <v>353</v>
      </c>
      <c r="C38" s="5">
        <v>49</v>
      </c>
      <c r="D38" s="7">
        <f t="shared" si="15"/>
        <v>2412287.15004818</v>
      </c>
      <c r="E38" s="6">
        <f>_xlfn.IFNA(_xlfn.XLOOKUP($B38&amp;$C38,data!$F:$F,data!I:I),'Ch2'!D38)</f>
        <v>4617727.57155653</v>
      </c>
      <c r="F38" s="6" t="str">
        <f>_xlfn.IFNA(_xlfn.XLOOKUP($B38&amp;$C38,data!$F:$F,data!B:B),'Ch2'!E38)</f>
        <v>GravityX, MoM</v>
      </c>
      <c r="G38" s="10">
        <f t="shared" si="5"/>
        <v>1.1424968229301058E-4</v>
      </c>
      <c r="H38" s="6">
        <f>IF('Ch2'!C38=D38,"",'Ch2'!K38)</f>
        <v>2412011.5784916501</v>
      </c>
      <c r="I38" s="7" t="str">
        <f>IF('Ch2'!C38=D38,"",'Ch2'!M38)</f>
        <v>GO-SNIP Div. 2,4</v>
      </c>
      <c r="J38" s="6">
        <f>'Ch2'!C38</f>
        <v>2412011.5784916501</v>
      </c>
      <c r="K38" s="33">
        <f>IF(G38="","",_xlfn.XLOOKUP(B38&amp;"_"&amp;C38,submissions!A:A,submissions!H:H))</f>
        <v>18</v>
      </c>
      <c r="L38" s="33">
        <f>_xlfn.XLOOKUP(B38&amp;"_"&amp;C38,submissions!A:A,submissions!K:K)</f>
        <v>18</v>
      </c>
      <c r="M38" s="33" t="str">
        <f t="shared" si="1"/>
        <v/>
      </c>
      <c r="N38" s="35">
        <f>'Ch2 best data'!$CR38 + 'Ch2 best data'!$CS38 + 'Ch2 best data'!$CU38 + 'Ch2 best data'!$CV38</f>
        <v>0</v>
      </c>
      <c r="O38" s="54">
        <f>_xlfn.IFNA(_xlfn.XLOOKUP($B38&amp;$C38,data!$F:$F,data!$CH:$CH),-1)</f>
        <v>0</v>
      </c>
      <c r="P38" s="54">
        <f>_xlfn.IFNA(_xlfn.XLOOKUP($B38&amp;$C38,data!$F:$F,data!$CI:$CI),-1)</f>
        <v>1</v>
      </c>
      <c r="Q38" s="54">
        <f>_xlfn.IFNA(_xlfn.XLOOKUP($B38&amp;$C38,data!$F:$F,data!$CK:$CK),-1)</f>
        <v>0</v>
      </c>
      <c r="R38" s="54">
        <f>_xlfn.IFNA(_xlfn.XLOOKUP($B38&amp;$C38,data!$F:$F,data!$CL:$CL),-1)</f>
        <v>0</v>
      </c>
      <c r="S38" s="54">
        <f>_xlfn.IFNA(_xlfn.XLOOKUP($B38&amp;$C38,data!$F:$F,data!$CH:$CH),-1) + _xlfn.IFNA(_xlfn.XLOOKUP($B38&amp;$C38,data!$F:$F,data!$CI:$CI),-1) + _xlfn.IFNA(_xlfn.XLOOKUP($B38&amp;$C38,data!$F:$F,data!$CK:$CK),-1) + _xlfn.IFNA(_xlfn.XLOOKUP($B38&amp;$C38,data!$F:$F,data!$CL:$CL),-1)</f>
        <v>1</v>
      </c>
      <c r="T38" s="8">
        <f>_xlfn.IFNA(_xlfn.XLOOKUP(B38&amp;C38,data!F:F,data!J:J),"")</f>
        <v>44740.411805555559</v>
      </c>
      <c r="U38" s="6">
        <f>'Ch2'!F38</f>
        <v>2205440.4215083499</v>
      </c>
      <c r="V38" s="6"/>
      <c r="W38" s="8">
        <f>_xlfn.IFNA(_xlfn.XLOOKUP(B38&amp;C38,data!F$33:F$1710,data!J$33:J$1710),"")</f>
        <v>44740.411805555559</v>
      </c>
      <c r="Y38" s="30">
        <f ca="1"/>
        <v>44672.88958333333</v>
      </c>
      <c r="Z38" t="str">
        <f ca="1"/>
        <v>C2FEN02312</v>
      </c>
      <c r="AA38" s="6">
        <f ca="1"/>
        <v>21</v>
      </c>
      <c r="AB38" s="7">
        <f ca="1"/>
        <v>203245.06703312043</v>
      </c>
      <c r="AC38" s="7">
        <f ca="1"/>
        <v>4720342.9922579601</v>
      </c>
      <c r="AD38" s="10" t="str">
        <f ca="1"/>
        <v>GravityX, MoM</v>
      </c>
      <c r="AE38" s="10">
        <f ca="1"/>
        <v>5.7550490772841911E-3</v>
      </c>
      <c r="AF38" s="7">
        <f ca="1"/>
        <v>203033.99605125003</v>
      </c>
      <c r="AG38" s="7" t="str">
        <f ca="1"/>
        <v>Gordian Knot, MoM</v>
      </c>
      <c r="AH38" s="7">
        <f ca="1"/>
        <v>202082.07477515005</v>
      </c>
      <c r="AI38">
        <f ca="1"/>
        <v>28</v>
      </c>
      <c r="AJ38" s="33">
        <f ca="1"/>
        <v>28</v>
      </c>
      <c r="AK38" s="33" t="str">
        <f t="shared" ca="1" si="2"/>
        <v/>
      </c>
      <c r="AL38" s="33"/>
      <c r="AM38" s="30">
        <f ca="1"/>
        <v>44740.411805555559</v>
      </c>
      <c r="AN38" t="str">
        <f ca="1"/>
        <v>C2FEN06100</v>
      </c>
      <c r="AO38" s="67">
        <f ca="1"/>
        <v>49</v>
      </c>
      <c r="AP38" s="7">
        <f ca="1"/>
        <v>2412287.15004818</v>
      </c>
      <c r="AQ38" s="7">
        <f ca="1"/>
        <v>4617727.57155653</v>
      </c>
      <c r="AR38" s="30" t="str">
        <f ca="1"/>
        <v>GravityX, MoM</v>
      </c>
      <c r="AS38" s="39">
        <f ca="1"/>
        <v>1.1424968229301058E-4</v>
      </c>
      <c r="AT38" s="7">
        <f ca="1"/>
        <v>2412011.5784916501</v>
      </c>
      <c r="AU38" t="str">
        <f ca="1"/>
        <v>GO-SNIP Div. 2,4</v>
      </c>
      <c r="AV38" s="7">
        <f ca="1"/>
        <v>2412011.5784916501</v>
      </c>
      <c r="AW38">
        <f ca="1"/>
        <v>18</v>
      </c>
      <c r="AX38" s="33">
        <f ca="1"/>
        <v>18</v>
      </c>
      <c r="AY38" s="33" t="str">
        <f t="shared" ca="1" si="4"/>
        <v/>
      </c>
      <c r="BD38" s="102"/>
      <c r="BK38">
        <f t="shared" si="7"/>
        <v>37</v>
      </c>
      <c r="BL38" s="39">
        <v>6.1636548794874457E-4</v>
      </c>
      <c r="BM38" s="30">
        <f ca="1"/>
        <v>44684.627083333333</v>
      </c>
      <c r="BN38" t="str">
        <f ca="1"/>
        <v>C2FEN04200</v>
      </c>
      <c r="BO38">
        <f ca="1"/>
        <v>55</v>
      </c>
      <c r="BP38" s="7">
        <f ca="1"/>
        <v>1549847.9260539804</v>
      </c>
      <c r="BQ38" s="7">
        <f ca="1"/>
        <v>6914780.81096303</v>
      </c>
      <c r="BR38" s="30" t="str">
        <f ca="1"/>
        <v>GravityX, MoM</v>
      </c>
      <c r="BS38" s="39">
        <f ca="1"/>
        <v>7.3468298033496637E-4</v>
      </c>
      <c r="BT38" s="7">
        <f ca="1"/>
        <v>1548710.1150909504</v>
      </c>
      <c r="BU38" t="str">
        <f ca="1"/>
        <v>GravityX Div. 1-4</v>
      </c>
      <c r="BV38" s="7">
        <f ca="1"/>
        <v>1548710.1150909504</v>
      </c>
      <c r="BW38">
        <f ca="1"/>
        <v>26</v>
      </c>
    </row>
    <row r="39" spans="1:75" x14ac:dyDescent="0.2">
      <c r="A39" s="30">
        <f>_xlfn.IFNA(_xlfn.XLOOKUP(B39&amp;C39,data!F:F,data!J:J),DATEVALUE("10/4/2021"))</f>
        <v>44647.916666666664</v>
      </c>
      <c r="B39" s="5" t="s">
        <v>355</v>
      </c>
      <c r="C39" s="5">
        <v>10</v>
      </c>
      <c r="D39" s="7">
        <f t="shared" si="15"/>
        <v>1208926.7707149992</v>
      </c>
      <c r="E39" s="6">
        <f>_xlfn.IFNA(_xlfn.XLOOKUP($B39&amp;$C39,data!$F:$F,data!I:I),'Ch2'!D39)</f>
        <v>8156682.7464534696</v>
      </c>
      <c r="F39" s="6" t="str">
        <f>_xlfn.IFNA(_xlfn.XLOOKUP($B39&amp;$C39,data!$F:$F,data!B:B),'Ch2'!E39)</f>
        <v>GravityX, MoM</v>
      </c>
      <c r="G39" s="10">
        <f t="shared" si="5"/>
        <v>1.8943052718338738E-3</v>
      </c>
      <c r="H39" s="6">
        <f>IF('Ch2'!C39=D39,"",'Ch2'!K39)</f>
        <v>1206641.0242615296</v>
      </c>
      <c r="I39" s="7" t="str">
        <f>IF('Ch2'!C39=D39,"",'Ch2'!M39)</f>
        <v>GravityX Div. 2,4</v>
      </c>
      <c r="J39" s="6">
        <f>'Ch2'!C39</f>
        <v>1206641.0242615296</v>
      </c>
      <c r="K39" s="33">
        <f>IF(G39="","",_xlfn.XLOOKUP(B39&amp;"_"&amp;C39,submissions!A:A,submissions!H:H))</f>
        <v>32</v>
      </c>
      <c r="L39" s="33">
        <f>_xlfn.XLOOKUP(B39&amp;"_"&amp;C39,submissions!A:A,submissions!K:K)</f>
        <v>32</v>
      </c>
      <c r="M39" s="33" t="str">
        <f t="shared" si="1"/>
        <v/>
      </c>
      <c r="N39" s="35">
        <f>'Ch2 best data'!$CR39 + 'Ch2 best data'!$CS39 + 'Ch2 best data'!$CU39 + 'Ch2 best data'!$CV39</f>
        <v>0</v>
      </c>
      <c r="O39" s="54">
        <f>_xlfn.IFNA(_xlfn.XLOOKUP($B39&amp;$C39,data!$F:$F,data!$CH:$CH),-1)</f>
        <v>0</v>
      </c>
      <c r="P39" s="54">
        <f>_xlfn.IFNA(_xlfn.XLOOKUP($B39&amp;$C39,data!$F:$F,data!$CI:$CI),-1)</f>
        <v>0</v>
      </c>
      <c r="Q39" s="54">
        <f>_xlfn.IFNA(_xlfn.XLOOKUP($B39&amp;$C39,data!$F:$F,data!$CK:$CK),-1)</f>
        <v>0</v>
      </c>
      <c r="R39" s="54">
        <f>_xlfn.IFNA(_xlfn.XLOOKUP($B39&amp;$C39,data!$F:$F,data!$CL:$CL),-1)</f>
        <v>0</v>
      </c>
      <c r="S39" s="54">
        <f>_xlfn.IFNA(_xlfn.XLOOKUP($B39&amp;$C39,data!$F:$F,data!$CH:$CH),-1) + _xlfn.IFNA(_xlfn.XLOOKUP($B39&amp;$C39,data!$F:$F,data!$CI:$CI),-1) + _xlfn.IFNA(_xlfn.XLOOKUP($B39&amp;$C39,data!$F:$F,data!$CK:$CK),-1) + _xlfn.IFNA(_xlfn.XLOOKUP($B39&amp;$C39,data!$F:$F,data!$CL:$CL),-1)</f>
        <v>0</v>
      </c>
      <c r="T39" s="8">
        <f>_xlfn.IFNA(_xlfn.XLOOKUP(B39&amp;C39,data!F:F,data!J:J),"")</f>
        <v>44647.916666666664</v>
      </c>
      <c r="U39" s="6">
        <f>'Ch2'!F39</f>
        <v>6947755.9757384704</v>
      </c>
      <c r="V39" s="6"/>
      <c r="W39" s="8">
        <f>_xlfn.IFNA(_xlfn.XLOOKUP(B39&amp;C39,data!F$33:F$1710,data!J$33:J$1710),"")</f>
        <v>44647.916666666664</v>
      </c>
      <c r="Y39" s="30">
        <f ca="1"/>
        <v>44672.286111111112</v>
      </c>
      <c r="Z39" t="str">
        <f ca="1"/>
        <v>C2FEN02312</v>
      </c>
      <c r="AA39" s="6">
        <f ca="1"/>
        <v>18</v>
      </c>
      <c r="AB39" s="7">
        <f ca="1"/>
        <v>168357.53262415994</v>
      </c>
      <c r="AC39" s="7">
        <f ca="1"/>
        <v>5101495.9089645101</v>
      </c>
      <c r="AD39" s="10" t="str">
        <f ca="1"/>
        <v>GravityX, MoM</v>
      </c>
      <c r="AE39" s="10">
        <f ca="1"/>
        <v>4.7859268880103834E-3</v>
      </c>
      <c r="AF39" s="7">
        <f ca="1"/>
        <v>168253.18700626027</v>
      </c>
      <c r="AG39" s="7" t="str">
        <f ca="1"/>
        <v>Gordian Knot, MoM</v>
      </c>
      <c r="AH39" s="7">
        <f ca="1"/>
        <v>167555.62365964986</v>
      </c>
      <c r="AI39">
        <f ca="1"/>
        <v>27.714285714285715</v>
      </c>
      <c r="AJ39" s="33">
        <f ca="1"/>
        <v>27.714285714285715</v>
      </c>
      <c r="AK39" s="33" t="str">
        <f t="shared" ca="1" si="2"/>
        <v/>
      </c>
      <c r="AL39" s="33"/>
      <c r="AM39" s="30">
        <f ca="1"/>
        <v>44647.916666666664</v>
      </c>
      <c r="AN39" t="str">
        <f ca="1"/>
        <v>C2FEN07000</v>
      </c>
      <c r="AO39" s="67">
        <f ca="1"/>
        <v>10</v>
      </c>
      <c r="AP39" s="7">
        <f ca="1"/>
        <v>1208926.7707149992</v>
      </c>
      <c r="AQ39" s="7">
        <f ca="1"/>
        <v>8156682.7464534696</v>
      </c>
      <c r="AR39" s="30" t="str">
        <f ca="1"/>
        <v>GravityX, MoM</v>
      </c>
      <c r="AS39" s="39">
        <f ca="1"/>
        <v>1.8943052718338738E-3</v>
      </c>
      <c r="AT39" s="7">
        <f ca="1"/>
        <v>1206641.0242615296</v>
      </c>
      <c r="AU39" t="str">
        <f ca="1"/>
        <v>GravityX Div. 2,4</v>
      </c>
      <c r="AV39" s="7">
        <f ca="1"/>
        <v>1206641.0242615296</v>
      </c>
      <c r="AW39">
        <f ca="1"/>
        <v>32</v>
      </c>
      <c r="AX39" s="33">
        <f ca="1"/>
        <v>32</v>
      </c>
      <c r="AY39" s="33" t="str">
        <f t="shared" ca="1" si="4"/>
        <v/>
      </c>
      <c r="BK39">
        <f t="shared" si="7"/>
        <v>38</v>
      </c>
      <c r="BL39" s="39">
        <v>6.1999755128283596E-4</v>
      </c>
      <c r="BM39" s="30">
        <f ca="1"/>
        <v>44717.9</v>
      </c>
      <c r="BN39" t="str">
        <f ca="1"/>
        <v>C2FEN19402</v>
      </c>
      <c r="BO39">
        <f ca="1"/>
        <v>95</v>
      </c>
      <c r="BP39" s="7">
        <f ca="1"/>
        <v>247249.48405539602</v>
      </c>
      <c r="BQ39" s="7">
        <f ca="1"/>
        <v>450574.96319095202</v>
      </c>
      <c r="BR39" s="30" t="str">
        <f ca="1"/>
        <v>GravityX, MoM</v>
      </c>
      <c r="BS39" s="39">
        <f ca="1"/>
        <v>7.6484575637936203E-4</v>
      </c>
      <c r="BT39" s="7">
        <f ca="1"/>
        <v>247060.520864444</v>
      </c>
      <c r="BU39" t="str">
        <f ca="1"/>
        <v>GravityX Div. 2,4</v>
      </c>
      <c r="BV39" s="7">
        <f ca="1"/>
        <v>247060.520864444</v>
      </c>
      <c r="BW39">
        <f ca="1"/>
        <v>22</v>
      </c>
    </row>
    <row r="40" spans="1:75" x14ac:dyDescent="0.2">
      <c r="A40" s="30">
        <f>_xlfn.IFNA(_xlfn.XLOOKUP(B40&amp;C40,data!F:F,data!J:J),DATEVALUE("10/4/2021"))</f>
        <v>44649.37222222222</v>
      </c>
      <c r="B40" s="5" t="s">
        <v>355</v>
      </c>
      <c r="C40" s="5">
        <v>11</v>
      </c>
      <c r="D40" s="7">
        <f t="shared" si="15"/>
        <v>861839.74967526086</v>
      </c>
      <c r="E40" s="6">
        <f>_xlfn.IFNA(_xlfn.XLOOKUP($B40&amp;$C40,data!$F:$F,data!I:I),'Ch2'!D40)</f>
        <v>10041875.1523847</v>
      </c>
      <c r="F40" s="6" t="str">
        <f>_xlfn.IFNA(_xlfn.XLOOKUP($B40&amp;$C40,data!$F:$F,data!B:B),'Ch2'!E40)</f>
        <v>GravityX, MoM</v>
      </c>
      <c r="G40" s="10">
        <f t="shared" si="5"/>
        <v>1.0188042865748592E-3</v>
      </c>
      <c r="H40" s="6">
        <f>IF('Ch2'!C40=D40,"",'Ch2'!K40)</f>
        <v>860962.5972905606</v>
      </c>
      <c r="I40" s="7" t="str">
        <f>IF('Ch2'!C40=D40,"",'Ch2'!M40)</f>
        <v>GravityX Div. 1</v>
      </c>
      <c r="J40" s="6">
        <f>'Ch2'!C40</f>
        <v>860962.5972905606</v>
      </c>
      <c r="K40" s="33">
        <f>IF(G40="","",_xlfn.XLOOKUP(B40&amp;"_"&amp;C40,submissions!A:A,submissions!H:H))</f>
        <v>31</v>
      </c>
      <c r="L40" s="33">
        <f>_xlfn.XLOOKUP(B40&amp;"_"&amp;C40,submissions!A:A,submissions!K:K)</f>
        <v>31</v>
      </c>
      <c r="M40" s="33" t="str">
        <f t="shared" si="1"/>
        <v/>
      </c>
      <c r="N40" s="35">
        <f>'Ch2 best data'!$CR40 + 'Ch2 best data'!$CS40 + 'Ch2 best data'!$CU40 + 'Ch2 best data'!$CV40</f>
        <v>0</v>
      </c>
      <c r="O40" s="54">
        <f>_xlfn.IFNA(_xlfn.XLOOKUP($B40&amp;$C40,data!$F:$F,data!$CH:$CH),-1)</f>
        <v>0</v>
      </c>
      <c r="P40" s="54">
        <f>_xlfn.IFNA(_xlfn.XLOOKUP($B40&amp;$C40,data!$F:$F,data!$CI:$CI),-1)</f>
        <v>0</v>
      </c>
      <c r="Q40" s="54">
        <f>_xlfn.IFNA(_xlfn.XLOOKUP($B40&amp;$C40,data!$F:$F,data!$CK:$CK),-1)</f>
        <v>0</v>
      </c>
      <c r="R40" s="54">
        <f>_xlfn.IFNA(_xlfn.XLOOKUP($B40&amp;$C40,data!$F:$F,data!$CL:$CL),-1)</f>
        <v>0</v>
      </c>
      <c r="S40" s="54">
        <f>_xlfn.IFNA(_xlfn.XLOOKUP($B40&amp;$C40,data!$F:$F,data!$CH:$CH),-1) + _xlfn.IFNA(_xlfn.XLOOKUP($B40&amp;$C40,data!$F:$F,data!$CI:$CI),-1) + _xlfn.IFNA(_xlfn.XLOOKUP($B40&amp;$C40,data!$F:$F,data!$CK:$CK),-1) + _xlfn.IFNA(_xlfn.XLOOKUP($B40&amp;$C40,data!$F:$F,data!$CL:$CL),-1)</f>
        <v>0</v>
      </c>
      <c r="T40" s="8">
        <f>_xlfn.IFNA(_xlfn.XLOOKUP(B40&amp;C40,data!F:F,data!J:J),"")</f>
        <v>44649.37222222222</v>
      </c>
      <c r="U40" s="6">
        <f>'Ch2'!F40</f>
        <v>9180035.4027094394</v>
      </c>
      <c r="V40" s="6"/>
      <c r="W40" s="8">
        <f>_xlfn.IFNA(_xlfn.XLOOKUP(B40&amp;C40,data!F$33:F$1710,data!J$33:J$1710),"")</f>
        <v>44649.37222222222</v>
      </c>
      <c r="Y40" s="30">
        <f ca="1"/>
        <v>44670.709722222222</v>
      </c>
      <c r="Z40" t="str">
        <f ca="1"/>
        <v>C2FEN02020</v>
      </c>
      <c r="AA40" s="6">
        <f ca="1"/>
        <v>121</v>
      </c>
      <c r="AB40" s="7">
        <f ca="1"/>
        <v>221957.65125006996</v>
      </c>
      <c r="AC40" s="7">
        <f ca="1"/>
        <v>6453538.5038894499</v>
      </c>
      <c r="AD40" s="10" t="str">
        <f ca="1"/>
        <v>GravityX, MoM</v>
      </c>
      <c r="AE40" s="10">
        <f ca="1"/>
        <v>5.1163797107234288E-4</v>
      </c>
      <c r="AF40" s="7">
        <f ca="1"/>
        <v>221941.93496656045</v>
      </c>
      <c r="AG40" s="7" t="str">
        <f ca="1"/>
        <v>Gordian Knot, MoM</v>
      </c>
      <c r="AH40" s="7">
        <f ca="1"/>
        <v>221844.14736062009</v>
      </c>
      <c r="AI40">
        <f ca="1"/>
        <v>33</v>
      </c>
      <c r="AJ40" s="33">
        <f ca="1"/>
        <v>33</v>
      </c>
      <c r="AK40" s="33" t="str">
        <f t="shared" ca="1" si="2"/>
        <v/>
      </c>
      <c r="AL40" s="33"/>
      <c r="AM40" s="30">
        <f ca="1"/>
        <v>44649.37222222222</v>
      </c>
      <c r="AN40" t="str">
        <f ca="1"/>
        <v>C2FEN07000</v>
      </c>
      <c r="AO40" s="67">
        <f ca="1"/>
        <v>11</v>
      </c>
      <c r="AP40" s="7">
        <f ca="1"/>
        <v>861839.74967526086</v>
      </c>
      <c r="AQ40" s="7">
        <f ca="1"/>
        <v>10041875.1523847</v>
      </c>
      <c r="AR40" s="30" t="str">
        <f ca="1"/>
        <v>GravityX, MoM</v>
      </c>
      <c r="AS40" s="39">
        <f ca="1"/>
        <v>1.0188042865748592E-3</v>
      </c>
      <c r="AT40" s="7">
        <f ca="1"/>
        <v>860962.5972905606</v>
      </c>
      <c r="AU40" t="str">
        <f ca="1"/>
        <v>GravityX Div. 1</v>
      </c>
      <c r="AV40" s="7">
        <f ca="1"/>
        <v>860962.5972905606</v>
      </c>
      <c r="AW40">
        <f ca="1"/>
        <v>31</v>
      </c>
      <c r="AX40" s="33">
        <f ca="1"/>
        <v>31</v>
      </c>
      <c r="AY40" s="33" t="str">
        <f t="shared" ca="1" si="4"/>
        <v/>
      </c>
      <c r="BK40">
        <f t="shared" si="7"/>
        <v>39</v>
      </c>
      <c r="BL40" s="39">
        <v>6.7546089407155563E-4</v>
      </c>
      <c r="BM40" s="30">
        <f ca="1"/>
        <v>44810.559027777781</v>
      </c>
      <c r="BN40" t="str">
        <f ca="1"/>
        <v>C2FEN03288</v>
      </c>
      <c r="BO40">
        <f ca="1"/>
        <v>9</v>
      </c>
      <c r="BP40" s="7">
        <f ca="1"/>
        <v>258547.09558610059</v>
      </c>
      <c r="BQ40" s="7">
        <f ca="1"/>
        <v>16793530.4000348</v>
      </c>
      <c r="BR40" s="30" t="str">
        <f ca="1"/>
        <v>GOT-BSI-OPF, MoM</v>
      </c>
      <c r="BS40" s="39">
        <f ca="1"/>
        <v>7.8732339245246585E-4</v>
      </c>
      <c r="BT40" s="7">
        <f ca="1"/>
        <v>258456.91748799942</v>
      </c>
      <c r="BU40" t="str">
        <f ca="1"/>
        <v>GravityX, MoM</v>
      </c>
      <c r="BV40" s="7">
        <f ca="1"/>
        <v>258343.69555130042</v>
      </c>
      <c r="BW40">
        <f ca="1"/>
        <v>8</v>
      </c>
    </row>
    <row r="41" spans="1:75" x14ac:dyDescent="0.2">
      <c r="A41" s="30">
        <f>_xlfn.IFNA(_xlfn.XLOOKUP(B41&amp;C41,data!F:F,data!J:J),DATEVALUE("10/4/2021"))</f>
        <v>44649.37222222222</v>
      </c>
      <c r="B41" s="5" t="s">
        <v>355</v>
      </c>
      <c r="C41" s="5">
        <v>13</v>
      </c>
      <c r="D41" s="7">
        <f t="shared" si="15"/>
        <v>984813.08791986108</v>
      </c>
      <c r="E41" s="6">
        <f>_xlfn.IFNA(_xlfn.XLOOKUP($B41&amp;$C41,data!$F:$F,data!I:I),'Ch2'!D41)</f>
        <v>10319956.5842332</v>
      </c>
      <c r="F41" s="6" t="str">
        <f>_xlfn.IFNA(_xlfn.XLOOKUP($B41&amp;$C41,data!$F:$F,data!B:B),'Ch2'!E41)</f>
        <v>GravityX, MoM</v>
      </c>
      <c r="G41" s="10">
        <f t="shared" si="5"/>
        <v>3.9161017611244464E-3</v>
      </c>
      <c r="H41" s="6">
        <f>IF('Ch2'!C41=D41,"",'Ch2'!K41)</f>
        <v>980971.5036866609</v>
      </c>
      <c r="I41" s="7" t="str">
        <f>IF('Ch2'!C41=D41,"",'Ch2'!M41)</f>
        <v>GravityX Div. 2,4</v>
      </c>
      <c r="J41" s="6">
        <f>'Ch2'!C41</f>
        <v>980971.5036866609</v>
      </c>
      <c r="K41" s="33">
        <f>IF(G41="","",_xlfn.XLOOKUP(B41&amp;"_"&amp;C41,submissions!A:A,submissions!H:H))</f>
        <v>31</v>
      </c>
      <c r="L41" s="33">
        <f>_xlfn.XLOOKUP(B41&amp;"_"&amp;C41,submissions!A:A,submissions!K:K)</f>
        <v>31</v>
      </c>
      <c r="M41" s="33" t="str">
        <f t="shared" si="1"/>
        <v/>
      </c>
      <c r="N41" s="35">
        <f>'Ch2 best data'!$CR41 + 'Ch2 best data'!$CS41 + 'Ch2 best data'!$CU41 + 'Ch2 best data'!$CV41</f>
        <v>0</v>
      </c>
      <c r="O41" s="54">
        <f>_xlfn.IFNA(_xlfn.XLOOKUP($B41&amp;$C41,data!$F:$F,data!$CH:$CH),-1)</f>
        <v>0</v>
      </c>
      <c r="P41" s="54">
        <f>_xlfn.IFNA(_xlfn.XLOOKUP($B41&amp;$C41,data!$F:$F,data!$CI:$CI),-1)</f>
        <v>0</v>
      </c>
      <c r="Q41" s="54">
        <f>_xlfn.IFNA(_xlfn.XLOOKUP($B41&amp;$C41,data!$F:$F,data!$CK:$CK),-1)</f>
        <v>0</v>
      </c>
      <c r="R41" s="54">
        <f>_xlfn.IFNA(_xlfn.XLOOKUP($B41&amp;$C41,data!$F:$F,data!$CL:$CL),-1)</f>
        <v>0</v>
      </c>
      <c r="S41" s="54">
        <f>_xlfn.IFNA(_xlfn.XLOOKUP($B41&amp;$C41,data!$F:$F,data!$CH:$CH),-1) + _xlfn.IFNA(_xlfn.XLOOKUP($B41&amp;$C41,data!$F:$F,data!$CI:$CI),-1) + _xlfn.IFNA(_xlfn.XLOOKUP($B41&amp;$C41,data!$F:$F,data!$CK:$CK),-1) + _xlfn.IFNA(_xlfn.XLOOKUP($B41&amp;$C41,data!$F:$F,data!$CL:$CL),-1)</f>
        <v>0</v>
      </c>
      <c r="T41" s="8">
        <f>_xlfn.IFNA(_xlfn.XLOOKUP(B41&amp;C41,data!F:F,data!J:J),"")</f>
        <v>44649.37222222222</v>
      </c>
      <c r="U41" s="6">
        <f>'Ch2'!F41</f>
        <v>9335143.4963133391</v>
      </c>
      <c r="V41" s="6"/>
      <c r="W41" s="8">
        <f>_xlfn.IFNA(_xlfn.XLOOKUP(B41&amp;C41,data!F$33:F$1710,data!J$33:J$1710),"")</f>
        <v>44649.37222222222</v>
      </c>
      <c r="Y41" s="30">
        <f ca="1"/>
        <v>44665.373611111114</v>
      </c>
      <c r="Z41" t="str">
        <f ca="1"/>
        <v>C2FEN03288</v>
      </c>
      <c r="AA41" s="6">
        <f ca="1"/>
        <v>43</v>
      </c>
      <c r="AB41" s="7">
        <f ca="1"/>
        <v>248528.24283681996</v>
      </c>
      <c r="AC41" s="7">
        <f ca="1"/>
        <v>9203026.1726969201</v>
      </c>
      <c r="AD41" s="10" t="str">
        <f ca="1"/>
        <v>GravityX, MoM</v>
      </c>
      <c r="AE41" s="10">
        <f ca="1"/>
        <v>5.6835767188401221E-4</v>
      </c>
      <c r="AF41" s="7">
        <f ca="1"/>
        <v>248430.090810569</v>
      </c>
      <c r="AG41" s="7" t="str">
        <f ca="1"/>
        <v>GravityX, MoM</v>
      </c>
      <c r="AH41" s="7">
        <f ca="1"/>
        <v>248387.07013990916</v>
      </c>
      <c r="AI41" s="33">
        <f ca="1"/>
        <v>34</v>
      </c>
      <c r="AJ41" s="33">
        <f ca="1"/>
        <v>34</v>
      </c>
      <c r="AK41" s="33" t="str">
        <f t="shared" ca="1" si="2"/>
        <v/>
      </c>
      <c r="AL41" s="33"/>
      <c r="AM41" s="30">
        <f ca="1"/>
        <v>44649.37222222222</v>
      </c>
      <c r="AN41" t="str">
        <f ca="1"/>
        <v>C2FEN07000</v>
      </c>
      <c r="AO41" s="67">
        <f ca="1"/>
        <v>13</v>
      </c>
      <c r="AP41" s="7">
        <f ca="1"/>
        <v>984813.08791986108</v>
      </c>
      <c r="AQ41" s="7">
        <f ca="1"/>
        <v>10319956.5842332</v>
      </c>
      <c r="AR41" s="30" t="str">
        <f ca="1"/>
        <v>GravityX, MoM</v>
      </c>
      <c r="AS41" s="39">
        <f ca="1"/>
        <v>3.9161017611244464E-3</v>
      </c>
      <c r="AT41" s="7">
        <f ca="1"/>
        <v>980971.5036866609</v>
      </c>
      <c r="AU41" t="str">
        <f ca="1"/>
        <v>GravityX Div. 2,4</v>
      </c>
      <c r="AV41" s="7">
        <f ca="1"/>
        <v>980971.5036866609</v>
      </c>
      <c r="AW41">
        <f ca="1"/>
        <v>31</v>
      </c>
      <c r="AX41" s="33">
        <f ca="1"/>
        <v>31</v>
      </c>
      <c r="AY41" s="33" t="str">
        <f t="shared" ca="1" si="4"/>
        <v/>
      </c>
      <c r="BK41">
        <f t="shared" si="7"/>
        <v>40</v>
      </c>
      <c r="BL41" s="39">
        <v>7.3468298033496637E-4</v>
      </c>
      <c r="BM41" s="30">
        <f ca="1"/>
        <v>44647.547222222223</v>
      </c>
      <c r="BN41" t="str">
        <f ca="1"/>
        <v>C2FEN17700</v>
      </c>
      <c r="BO41">
        <f ca="1"/>
        <v>89</v>
      </c>
      <c r="BP41" s="7">
        <f ca="1"/>
        <v>5382938.3845009897</v>
      </c>
      <c r="BQ41" s="7">
        <f ca="1"/>
        <v>14141883.3980543</v>
      </c>
      <c r="BR41" s="30" t="str">
        <f ca="1"/>
        <v>GravityX, MoM</v>
      </c>
      <c r="BS41" s="39">
        <f ca="1"/>
        <v>9.1397862498676652E-4</v>
      </c>
      <c r="BT41" s="7">
        <f ca="1"/>
        <v>5378022.9864466898</v>
      </c>
      <c r="BU41" t="str">
        <f ca="1"/>
        <v>GravityX Div. 2,4</v>
      </c>
      <c r="BV41" s="7">
        <f ca="1"/>
        <v>5378022.9864466898</v>
      </c>
      <c r="BW41">
        <f ca="1"/>
        <v>32</v>
      </c>
    </row>
    <row r="42" spans="1:75" x14ac:dyDescent="0.2">
      <c r="A42" s="30">
        <f>_xlfn.IFNA(_xlfn.XLOOKUP(B42&amp;C42,data!F:F,data!J:J),DATEVALUE("10/4/2021"))</f>
        <v>44649.37222222222</v>
      </c>
      <c r="B42" s="5" t="s">
        <v>355</v>
      </c>
      <c r="C42" s="5">
        <v>16</v>
      </c>
      <c r="D42" s="7">
        <f t="shared" si="15"/>
        <v>885898.11672819033</v>
      </c>
      <c r="E42" s="6">
        <f>_xlfn.IFNA(_xlfn.XLOOKUP($B42&amp;$C42,data!$F:$F,data!I:I),'Ch2'!D42)</f>
        <v>10239201.233561801</v>
      </c>
      <c r="F42" s="6" t="str">
        <f>_xlfn.IFNA(_xlfn.XLOOKUP($B42&amp;$C42,data!$F:$F,data!B:B),'Ch2'!E42)</f>
        <v>GravityX, MoM</v>
      </c>
      <c r="G42" s="10">
        <f t="shared" si="5"/>
        <v>2.7031203694538597E-3</v>
      </c>
      <c r="H42" s="6">
        <f>IF('Ch2'!C42=D42,"",'Ch2'!K42)</f>
        <v>883509.88316638954</v>
      </c>
      <c r="I42" s="7" t="str">
        <f>IF('Ch2'!C42=D42,"",'Ch2'!M42)</f>
        <v>GravityX Div. 4</v>
      </c>
      <c r="J42" s="6">
        <f>'Ch2'!C42</f>
        <v>883509.88316638954</v>
      </c>
      <c r="K42" s="33">
        <f>IF(G42="","",_xlfn.XLOOKUP(B42&amp;"_"&amp;C42,submissions!A:A,submissions!H:H))</f>
        <v>31</v>
      </c>
      <c r="L42" s="33">
        <f>_xlfn.XLOOKUP(B42&amp;"_"&amp;C42,submissions!A:A,submissions!K:K)</f>
        <v>31</v>
      </c>
      <c r="M42" s="33" t="str">
        <f t="shared" si="1"/>
        <v/>
      </c>
      <c r="N42" s="35">
        <f>'Ch2 best data'!$CR42 + 'Ch2 best data'!$CS42 + 'Ch2 best data'!$CU42 + 'Ch2 best data'!$CV42</f>
        <v>0</v>
      </c>
      <c r="O42" s="54">
        <f>_xlfn.IFNA(_xlfn.XLOOKUP($B42&amp;$C42,data!$F:$F,data!$CH:$CH),-1)</f>
        <v>0</v>
      </c>
      <c r="P42" s="54">
        <f>_xlfn.IFNA(_xlfn.XLOOKUP($B42&amp;$C42,data!$F:$F,data!$CI:$CI),-1)</f>
        <v>0</v>
      </c>
      <c r="Q42" s="54">
        <f>_xlfn.IFNA(_xlfn.XLOOKUP($B42&amp;$C42,data!$F:$F,data!$CK:$CK),-1)</f>
        <v>0</v>
      </c>
      <c r="R42" s="54">
        <f>_xlfn.IFNA(_xlfn.XLOOKUP($B42&amp;$C42,data!$F:$F,data!$CL:$CL),-1)</f>
        <v>0</v>
      </c>
      <c r="S42" s="54">
        <f>_xlfn.IFNA(_xlfn.XLOOKUP($B42&amp;$C42,data!$F:$F,data!$CH:$CH),-1) + _xlfn.IFNA(_xlfn.XLOOKUP($B42&amp;$C42,data!$F:$F,data!$CI:$CI),-1) + _xlfn.IFNA(_xlfn.XLOOKUP($B42&amp;$C42,data!$F:$F,data!$CK:$CK),-1) + _xlfn.IFNA(_xlfn.XLOOKUP($B42&amp;$C42,data!$F:$F,data!$CL:$CL),-1)</f>
        <v>0</v>
      </c>
      <c r="T42" s="8">
        <f>_xlfn.IFNA(_xlfn.XLOOKUP(B42&amp;C42,data!F:F,data!J:J),"")</f>
        <v>44649.37222222222</v>
      </c>
      <c r="U42" s="6">
        <f>'Ch2'!F42</f>
        <v>9353303.1168336105</v>
      </c>
      <c r="V42" s="6"/>
      <c r="W42" s="8">
        <f>_xlfn.IFNA(_xlfn.XLOOKUP(B42&amp;C42,data!F$33:F$1710,data!J$33:J$1710),"")</f>
        <v>44649.37222222222</v>
      </c>
      <c r="Y42" s="30">
        <f ca="1"/>
        <v>44663.692361111112</v>
      </c>
      <c r="Z42" t="str">
        <f ca="1"/>
        <v>C2FEN08718</v>
      </c>
      <c r="AA42" s="6">
        <f ca="1"/>
        <v>11</v>
      </c>
      <c r="AB42" s="7">
        <f ca="1"/>
        <v>194593.792482558</v>
      </c>
      <c r="AC42" s="7">
        <f ca="1"/>
        <v>576425.34203596902</v>
      </c>
      <c r="AD42" s="10" t="str">
        <f ca="1"/>
        <v>GravityX, MoM</v>
      </c>
      <c r="AE42" s="10">
        <f ca="1"/>
        <v>1.7651178542177348E-4</v>
      </c>
      <c r="AF42" s="7">
        <f ca="1"/>
        <v>194559.45044658898</v>
      </c>
      <c r="AG42" s="7" t="str">
        <f ca="1"/>
        <v>GO-SNIP Div. 2,4</v>
      </c>
      <c r="AH42" s="7">
        <f ca="1"/>
        <v>194559.45044658898</v>
      </c>
      <c r="AI42" s="33">
        <f ca="1"/>
        <v>29</v>
      </c>
      <c r="AJ42" s="33">
        <f ca="1"/>
        <v>29</v>
      </c>
      <c r="AK42" s="33" t="str">
        <f t="shared" ca="1" si="2"/>
        <v/>
      </c>
      <c r="AL42" s="33"/>
      <c r="AM42" s="30">
        <f ca="1"/>
        <v>44649.37222222222</v>
      </c>
      <c r="AN42" t="str">
        <f ca="1"/>
        <v>C2FEN07000</v>
      </c>
      <c r="AO42" s="67">
        <f ca="1"/>
        <v>16</v>
      </c>
      <c r="AP42" s="7">
        <f ca="1"/>
        <v>885898.11672819033</v>
      </c>
      <c r="AQ42" s="7">
        <f ca="1"/>
        <v>10239201.233561801</v>
      </c>
      <c r="AR42" s="30" t="str">
        <f ca="1"/>
        <v>GravityX, MoM</v>
      </c>
      <c r="AS42" s="39">
        <f ca="1"/>
        <v>2.7031203694538597E-3</v>
      </c>
      <c r="AT42" s="7">
        <f ca="1"/>
        <v>883509.88316638954</v>
      </c>
      <c r="AU42" t="str">
        <f ca="1"/>
        <v>GravityX Div. 4</v>
      </c>
      <c r="AV42" s="7">
        <f ca="1"/>
        <v>883509.88316638954</v>
      </c>
      <c r="AW42">
        <f ca="1"/>
        <v>31</v>
      </c>
      <c r="AX42" s="33">
        <f ca="1"/>
        <v>31</v>
      </c>
      <c r="AY42" s="33" t="str">
        <f t="shared" ca="1" si="4"/>
        <v/>
      </c>
      <c r="BK42">
        <f t="shared" si="7"/>
        <v>41</v>
      </c>
      <c r="BL42" s="39">
        <v>7.6484575637936203E-4</v>
      </c>
      <c r="BM42" s="30">
        <f ca="1"/>
        <v>44646.861805555556</v>
      </c>
      <c r="BN42" t="str">
        <f ca="1"/>
        <v>C2FEN17700</v>
      </c>
      <c r="BO42">
        <f ca="1"/>
        <v>19</v>
      </c>
      <c r="BP42" s="7">
        <f ca="1"/>
        <v>5638260.6033863612</v>
      </c>
      <c r="BQ42" s="7">
        <f ca="1"/>
        <v>14115710.960380601</v>
      </c>
      <c r="BR42" s="30" t="str">
        <f ca="1"/>
        <v>GravityX, MoM</v>
      </c>
      <c r="BS42" s="39">
        <f ca="1"/>
        <v>9.1707324445811089E-4</v>
      </c>
      <c r="BT42" s="7">
        <f ca="1"/>
        <v>5633094.6430057604</v>
      </c>
      <c r="BU42" t="str">
        <f ca="1"/>
        <v>GravityX Div. 2,4</v>
      </c>
      <c r="BV42" s="7">
        <f ca="1"/>
        <v>5633094.6430057604</v>
      </c>
      <c r="BW42">
        <f ca="1"/>
        <v>32</v>
      </c>
    </row>
    <row r="43" spans="1:75" x14ac:dyDescent="0.2">
      <c r="A43" s="30">
        <f>_xlfn.IFNA(_xlfn.XLOOKUP(B43&amp;C43,data!F:F,data!J:J),DATEVALUE("10/4/2021"))</f>
        <v>44706.943055555559</v>
      </c>
      <c r="B43" s="5" t="s">
        <v>355</v>
      </c>
      <c r="C43" s="5">
        <v>22</v>
      </c>
      <c r="D43" s="7">
        <f t="shared" si="15"/>
        <v>1251396.7329261992</v>
      </c>
      <c r="E43" s="6">
        <f>_xlfn.IFNA(_xlfn.XLOOKUP($B43&amp;$C43,data!$F:$F,data!I:I),'Ch2'!D43)</f>
        <v>8290484.4361380097</v>
      </c>
      <c r="F43" s="6" t="str">
        <f>_xlfn.IFNA(_xlfn.XLOOKUP($B43&amp;$C43,data!$F:$F,data!B:B),'Ch2'!E43)</f>
        <v>GravityX, MoM</v>
      </c>
      <c r="G43" s="10">
        <f t="shared" si="5"/>
        <v>1.8697530249436323E-3</v>
      </c>
      <c r="H43" s="6">
        <f>IF('Ch2'!C43=D43,"",'Ch2'!K43)</f>
        <v>1249061.2967881896</v>
      </c>
      <c r="I43" s="7" t="str">
        <f>IF('Ch2'!C43=D43,"",'Ch2'!M43)</f>
        <v>GravityX Div. 1</v>
      </c>
      <c r="J43" s="6">
        <f>'Ch2'!C43</f>
        <v>1249061.2967881896</v>
      </c>
      <c r="K43" s="33">
        <f>IF(G43="","",_xlfn.XLOOKUP(B43&amp;"_"&amp;C43,submissions!A:A,submissions!H:H))</f>
        <v>23</v>
      </c>
      <c r="L43" s="33">
        <f>_xlfn.XLOOKUP(B43&amp;"_"&amp;C43,submissions!A:A,submissions!K:K)</f>
        <v>23</v>
      </c>
      <c r="M43" s="33" t="str">
        <f t="shared" si="1"/>
        <v/>
      </c>
      <c r="N43" s="35">
        <f>'Ch2 best data'!$CR43 + 'Ch2 best data'!$CS43 + 'Ch2 best data'!$CU43 + 'Ch2 best data'!$CV43</f>
        <v>0</v>
      </c>
      <c r="O43" s="54">
        <f>_xlfn.IFNA(_xlfn.XLOOKUP($B43&amp;$C43,data!$F:$F,data!$CH:$CH),-1)</f>
        <v>0</v>
      </c>
      <c r="P43" s="54">
        <f>_xlfn.IFNA(_xlfn.XLOOKUP($B43&amp;$C43,data!$F:$F,data!$CI:$CI),-1)</f>
        <v>0</v>
      </c>
      <c r="Q43" s="54">
        <f>_xlfn.IFNA(_xlfn.XLOOKUP($B43&amp;$C43,data!$F:$F,data!$CK:$CK),-1)</f>
        <v>0</v>
      </c>
      <c r="R43" s="54">
        <f>_xlfn.IFNA(_xlfn.XLOOKUP($B43&amp;$C43,data!$F:$F,data!$CL:$CL),-1)</f>
        <v>0</v>
      </c>
      <c r="S43" s="54">
        <f>_xlfn.IFNA(_xlfn.XLOOKUP($B43&amp;$C43,data!$F:$F,data!$CH:$CH),-1) + _xlfn.IFNA(_xlfn.XLOOKUP($B43&amp;$C43,data!$F:$F,data!$CI:$CI),-1) + _xlfn.IFNA(_xlfn.XLOOKUP($B43&amp;$C43,data!$F:$F,data!$CK:$CK),-1) + _xlfn.IFNA(_xlfn.XLOOKUP($B43&amp;$C43,data!$F:$F,data!$CL:$CL),-1)</f>
        <v>0</v>
      </c>
      <c r="T43" s="8">
        <f>_xlfn.IFNA(_xlfn.XLOOKUP(B43&amp;C43,data!F:F,data!J:J),"")</f>
        <v>44706.943055555559</v>
      </c>
      <c r="U43" s="6">
        <f>'Ch2'!F43</f>
        <v>7039087.7032118104</v>
      </c>
      <c r="V43" s="6"/>
      <c r="W43" s="8">
        <f>_xlfn.IFNA(_xlfn.XLOOKUP(B43&amp;C43,data!F$33:F$1710,data!J$33:J$1710),"")</f>
        <v>44706.943055555559</v>
      </c>
      <c r="Y43" s="30">
        <f ca="1"/>
        <v>44662.365277777775</v>
      </c>
      <c r="Z43" t="str">
        <f ca="1"/>
        <v>C2FEN19402</v>
      </c>
      <c r="AA43" s="6">
        <f ca="1"/>
        <v>6</v>
      </c>
      <c r="AB43" s="7">
        <f ca="1"/>
        <v>314531.20474428002</v>
      </c>
      <c r="AC43" s="7">
        <f ca="1"/>
        <v>467520.53508550703</v>
      </c>
      <c r="AD43" s="10" t="str">
        <f ca="1"/>
        <v>GravityX, MoM</v>
      </c>
      <c r="AE43" s="10">
        <f ca="1"/>
        <v>3.1655553530929303E-4</v>
      </c>
      <c r="AF43" s="7">
        <f ca="1"/>
        <v>314431.669658773</v>
      </c>
      <c r="AG43" s="7" t="str">
        <f ca="1"/>
        <v>GravityX Div. 2,4</v>
      </c>
      <c r="AH43" s="7">
        <f ca="1"/>
        <v>314431.669658773</v>
      </c>
      <c r="AI43">
        <f ca="1"/>
        <v>30</v>
      </c>
      <c r="AJ43" s="33">
        <f ca="1"/>
        <v>30</v>
      </c>
      <c r="AK43" s="33" t="str">
        <f t="shared" ca="1" si="2"/>
        <v/>
      </c>
      <c r="AL43" s="33"/>
      <c r="AM43" s="30">
        <f ca="1"/>
        <v>44706.943055555559</v>
      </c>
      <c r="AN43" t="str">
        <f ca="1"/>
        <v>C2FEN07000</v>
      </c>
      <c r="AO43" s="67">
        <f ca="1"/>
        <v>22</v>
      </c>
      <c r="AP43" s="7">
        <f ca="1"/>
        <v>1251396.7329261992</v>
      </c>
      <c r="AQ43" s="7">
        <f ca="1"/>
        <v>8290484.4361380097</v>
      </c>
      <c r="AR43" s="30" t="str">
        <f ca="1"/>
        <v>GravityX, MoM</v>
      </c>
      <c r="AS43" s="39">
        <f ca="1"/>
        <v>1.8697530249436323E-3</v>
      </c>
      <c r="AT43" s="7">
        <f ca="1"/>
        <v>1249061.2967881896</v>
      </c>
      <c r="AU43" t="str">
        <f ca="1"/>
        <v>GravityX Div. 1</v>
      </c>
      <c r="AV43" s="7">
        <f ca="1"/>
        <v>1249061.2967881896</v>
      </c>
      <c r="AW43">
        <f ca="1"/>
        <v>23</v>
      </c>
      <c r="AX43" s="33">
        <f ca="1"/>
        <v>23</v>
      </c>
      <c r="AY43" s="33" t="str">
        <f t="shared" ca="1" si="4"/>
        <v/>
      </c>
      <c r="BK43">
        <f t="shared" si="7"/>
        <v>42</v>
      </c>
      <c r="BL43" s="39">
        <v>8.1817209803314306E-4</v>
      </c>
      <c r="BM43" s="30">
        <f ca="1"/>
        <v>44647.415277777778</v>
      </c>
      <c r="BN43" t="str">
        <f ca="1"/>
        <v>C2FEN17700</v>
      </c>
      <c r="BO43">
        <f ca="1"/>
        <v>21</v>
      </c>
      <c r="BP43" s="7">
        <f ca="1"/>
        <v>5578958.5449931901</v>
      </c>
      <c r="BQ43" s="7">
        <f ca="1"/>
        <v>14039393.9855299</v>
      </c>
      <c r="BR43" s="30" t="str">
        <f ca="1"/>
        <v>GravityX, MoM</v>
      </c>
      <c r="BS43" s="39">
        <f ca="1"/>
        <v>9.4191963463652328E-4</v>
      </c>
      <c r="BT43" s="7">
        <f ca="1"/>
        <v>5573708.5594632905</v>
      </c>
      <c r="BU43" t="str">
        <f ca="1"/>
        <v>GravityX Div. 2,4</v>
      </c>
      <c r="BV43" s="7">
        <f ca="1"/>
        <v>5573708.5594632905</v>
      </c>
      <c r="BW43">
        <f ca="1"/>
        <v>32</v>
      </c>
    </row>
    <row r="44" spans="1:75" x14ac:dyDescent="0.2">
      <c r="A44" s="30">
        <f>_xlfn.IFNA(_xlfn.XLOOKUP(B44&amp;C44,data!F:F,data!J:J),DATEVALUE("10/4/2021"))</f>
        <v>44649.372916666667</v>
      </c>
      <c r="B44" s="5" t="s">
        <v>355</v>
      </c>
      <c r="C44" s="5">
        <v>23</v>
      </c>
      <c r="D44" s="7">
        <f t="shared" si="15"/>
        <v>885202.8285672497</v>
      </c>
      <c r="E44" s="6">
        <f>_xlfn.IFNA(_xlfn.XLOOKUP($B44&amp;$C44,data!$F:$F,data!I:I),'Ch2'!D44)</f>
        <v>10200606.0519212</v>
      </c>
      <c r="F44" s="6" t="str">
        <f>_xlfn.IFNA(_xlfn.XLOOKUP($B44&amp;$C44,data!$F:$F,data!B:B),'Ch2'!E44)</f>
        <v>GravityX, MoM</v>
      </c>
      <c r="G44" s="10">
        <f t="shared" si="5"/>
        <v>1.8040245449468806E-3</v>
      </c>
      <c r="H44" s="6">
        <f>IF('Ch2'!C44=D44,"",'Ch2'!K44)</f>
        <v>883608.77664604969</v>
      </c>
      <c r="I44" s="7" t="str">
        <f>IF('Ch2'!C44=D44,"",'Ch2'!M44)</f>
        <v>GravityX Div. 2</v>
      </c>
      <c r="J44" s="6">
        <f>'Ch2'!C44</f>
        <v>883608.77664604969</v>
      </c>
      <c r="K44" s="33">
        <f>IF(G44="","",_xlfn.XLOOKUP(B44&amp;"_"&amp;C44,submissions!A:A,submissions!H:H))</f>
        <v>31</v>
      </c>
      <c r="L44" s="33">
        <f>_xlfn.XLOOKUP(B44&amp;"_"&amp;C44,submissions!A:A,submissions!K:K)</f>
        <v>31</v>
      </c>
      <c r="M44" s="33" t="str">
        <f t="shared" si="1"/>
        <v/>
      </c>
      <c r="N44" s="35">
        <f>'Ch2 best data'!$CR44 + 'Ch2 best data'!$CS44 + 'Ch2 best data'!$CU44 + 'Ch2 best data'!$CV44</f>
        <v>0</v>
      </c>
      <c r="O44" s="54">
        <f>_xlfn.IFNA(_xlfn.XLOOKUP($B44&amp;$C44,data!$F:$F,data!$CH:$CH),-1)</f>
        <v>0</v>
      </c>
      <c r="P44" s="54">
        <f>_xlfn.IFNA(_xlfn.XLOOKUP($B44&amp;$C44,data!$F:$F,data!$CI:$CI),-1)</f>
        <v>0</v>
      </c>
      <c r="Q44" s="54">
        <f>_xlfn.IFNA(_xlfn.XLOOKUP($B44&amp;$C44,data!$F:$F,data!$CK:$CK),-1)</f>
        <v>0</v>
      </c>
      <c r="R44" s="54">
        <f>_xlfn.IFNA(_xlfn.XLOOKUP($B44&amp;$C44,data!$F:$F,data!$CL:$CL),-1)</f>
        <v>0</v>
      </c>
      <c r="S44" s="54">
        <f>_xlfn.IFNA(_xlfn.XLOOKUP($B44&amp;$C44,data!$F:$F,data!$CH:$CH),-1) + _xlfn.IFNA(_xlfn.XLOOKUP($B44&amp;$C44,data!$F:$F,data!$CI:$CI),-1) + _xlfn.IFNA(_xlfn.XLOOKUP($B44&amp;$C44,data!$F:$F,data!$CK:$CK),-1) + _xlfn.IFNA(_xlfn.XLOOKUP($B44&amp;$C44,data!$F:$F,data!$CL:$CL),-1)</f>
        <v>0</v>
      </c>
      <c r="T44" s="8">
        <f>_xlfn.IFNA(_xlfn.XLOOKUP(B44&amp;C44,data!F:F,data!J:J),"")</f>
        <v>44649.372916666667</v>
      </c>
      <c r="U44" s="6">
        <f>'Ch2'!F44</f>
        <v>9315403.2233539503</v>
      </c>
      <c r="V44" s="6"/>
      <c r="W44" s="8">
        <f>_xlfn.IFNA(_xlfn.XLOOKUP(B44&amp;C44,data!F$33:F$1710,data!J$33:J$1710),"")</f>
        <v>44649.372916666667</v>
      </c>
      <c r="Y44" s="30">
        <f ca="1"/>
        <v>44661.594444444447</v>
      </c>
      <c r="Z44" t="str">
        <f ca="1"/>
        <v>C2FEN04200</v>
      </c>
      <c r="AA44" s="6">
        <f ca="1"/>
        <v>14</v>
      </c>
      <c r="AB44" s="7">
        <f ca="1"/>
        <v>1627299.45450956</v>
      </c>
      <c r="AC44" s="7">
        <f ca="1"/>
        <v>5945639.5552548803</v>
      </c>
      <c r="AD44" s="10" t="str">
        <f ca="1"/>
        <v>GravityX, MoM</v>
      </c>
      <c r="AE44" s="39">
        <f ca="1"/>
        <v>5.4509851421280509E-4</v>
      </c>
      <c r="AF44" s="7">
        <f ca="1"/>
        <v>1626412.8992546797</v>
      </c>
      <c r="AG44" s="7" t="str">
        <f ca="1"/>
        <v>GravityX Div. 1-4</v>
      </c>
      <c r="AH44" s="7">
        <f ca="1"/>
        <v>1626412.8992546797</v>
      </c>
      <c r="AI44">
        <f ca="1"/>
        <v>30</v>
      </c>
      <c r="AJ44" s="33">
        <f ca="1"/>
        <v>30</v>
      </c>
      <c r="AK44" s="33" t="str">
        <f t="shared" ca="1" si="2"/>
        <v/>
      </c>
      <c r="AL44" s="33"/>
      <c r="AM44" s="30">
        <f ca="1"/>
        <v>44649.372916666667</v>
      </c>
      <c r="AN44" t="str">
        <f ca="1"/>
        <v>C2FEN07000</v>
      </c>
      <c r="AO44" s="67">
        <f ca="1"/>
        <v>23</v>
      </c>
      <c r="AP44" s="7">
        <f ca="1"/>
        <v>885202.8285672497</v>
      </c>
      <c r="AQ44" s="7">
        <f ca="1"/>
        <v>10200606.0519212</v>
      </c>
      <c r="AR44" s="30" t="str">
        <f ca="1"/>
        <v>GravityX, MoM</v>
      </c>
      <c r="AS44" s="39">
        <f ca="1"/>
        <v>1.8040245449468806E-3</v>
      </c>
      <c r="AT44" s="7">
        <f ca="1"/>
        <v>883608.77664604969</v>
      </c>
      <c r="AU44" t="str">
        <f ca="1"/>
        <v>GravityX Div. 2</v>
      </c>
      <c r="AV44" s="7">
        <f ca="1"/>
        <v>883608.77664604969</v>
      </c>
      <c r="AW44">
        <f ca="1"/>
        <v>31</v>
      </c>
      <c r="AX44" s="33">
        <f ca="1"/>
        <v>31</v>
      </c>
      <c r="AY44" s="33" t="str">
        <f t="shared" ca="1" si="4"/>
        <v/>
      </c>
      <c r="BK44">
        <f t="shared" si="7"/>
        <v>43</v>
      </c>
      <c r="BL44" s="39">
        <v>9.1397862498676652E-4</v>
      </c>
      <c r="BM44" s="30">
        <f ca="1"/>
        <v>44647.415277777778</v>
      </c>
      <c r="BN44" t="str">
        <f ca="1"/>
        <v>C2FEN17700</v>
      </c>
      <c r="BO44">
        <f ca="1"/>
        <v>20</v>
      </c>
      <c r="BP44" s="7">
        <f ca="1"/>
        <v>5499675.8600418493</v>
      </c>
      <c r="BQ44" s="7">
        <f ca="1"/>
        <v>14077063.5206833</v>
      </c>
      <c r="BR44" s="30" t="str">
        <f ca="1"/>
        <v>GravityX, MoM</v>
      </c>
      <c r="BS44" s="39">
        <f ca="1"/>
        <v>9.7328014508946126E-4</v>
      </c>
      <c r="BT44" s="7">
        <f ca="1"/>
        <v>5494328.3393585496</v>
      </c>
      <c r="BU44" t="str">
        <f ca="1"/>
        <v>GravityX Div. 2,4</v>
      </c>
      <c r="BV44" s="7">
        <f ca="1"/>
        <v>5494328.3393585496</v>
      </c>
      <c r="BW44">
        <f ca="1"/>
        <v>32</v>
      </c>
    </row>
    <row r="45" spans="1:75" x14ac:dyDescent="0.2">
      <c r="A45" s="30">
        <f>_xlfn.IFNA(_xlfn.XLOOKUP(B45&amp;C45,data!F:F,data!J:J),DATEVALUE("10/4/2021"))</f>
        <v>44649.372916666667</v>
      </c>
      <c r="B45" s="5" t="s">
        <v>355</v>
      </c>
      <c r="C45" s="5">
        <v>41</v>
      </c>
      <c r="D45" s="7">
        <f t="shared" si="15"/>
        <v>1054018.3199347705</v>
      </c>
      <c r="E45" s="6">
        <f>_xlfn.IFNA(_xlfn.XLOOKUP($B45&amp;$C45,data!$F:$F,data!I:I),'Ch2'!D45)</f>
        <v>10221070.397953101</v>
      </c>
      <c r="F45" s="6" t="str">
        <f>_xlfn.IFNA(_xlfn.XLOOKUP($B45&amp;$C45,data!$F:$F,data!B:B),'Ch2'!E45)</f>
        <v>GravityX, MoM</v>
      </c>
      <c r="G45" s="10">
        <f t="shared" si="5"/>
        <v>1.5892093257237061E-3</v>
      </c>
      <c r="H45" s="6">
        <f>IF('Ch2'!C45=D45,"",'Ch2'!K45)</f>
        <v>1052345.92198167</v>
      </c>
      <c r="I45" s="7" t="str">
        <f>IF('Ch2'!C45=D45,"",'Ch2'!M45)</f>
        <v>GravityX Div. 1-4</v>
      </c>
      <c r="J45" s="6">
        <f>'Ch2'!C45</f>
        <v>1052345.92198167</v>
      </c>
      <c r="K45" s="33">
        <f>IF(G45="","",_xlfn.XLOOKUP(B45&amp;"_"&amp;C45,submissions!A:A,submissions!H:H))</f>
        <v>31</v>
      </c>
      <c r="L45" s="33">
        <f>_xlfn.XLOOKUP(B45&amp;"_"&amp;C45,submissions!A:A,submissions!K:K)</f>
        <v>31</v>
      </c>
      <c r="M45" s="33" t="str">
        <f t="shared" si="1"/>
        <v/>
      </c>
      <c r="N45" s="35">
        <f>'Ch2 best data'!$CR45 + 'Ch2 best data'!$CS45 + 'Ch2 best data'!$CU45 + 'Ch2 best data'!$CV45</f>
        <v>0</v>
      </c>
      <c r="O45" s="54">
        <f>_xlfn.IFNA(_xlfn.XLOOKUP($B45&amp;$C45,data!$F:$F,data!$CH:$CH),-1)</f>
        <v>0</v>
      </c>
      <c r="P45" s="54">
        <f>_xlfn.IFNA(_xlfn.XLOOKUP($B45&amp;$C45,data!$F:$F,data!$CI:$CI),-1)</f>
        <v>0</v>
      </c>
      <c r="Q45" s="54">
        <f>_xlfn.IFNA(_xlfn.XLOOKUP($B45&amp;$C45,data!$F:$F,data!$CK:$CK),-1)</f>
        <v>0</v>
      </c>
      <c r="R45" s="54">
        <f>_xlfn.IFNA(_xlfn.XLOOKUP($B45&amp;$C45,data!$F:$F,data!$CL:$CL),-1)</f>
        <v>0</v>
      </c>
      <c r="S45" s="54">
        <f>_xlfn.IFNA(_xlfn.XLOOKUP($B45&amp;$C45,data!$F:$F,data!$CH:$CH),-1) + _xlfn.IFNA(_xlfn.XLOOKUP($B45&amp;$C45,data!$F:$F,data!$CI:$CI),-1) + _xlfn.IFNA(_xlfn.XLOOKUP($B45&amp;$C45,data!$F:$F,data!$CK:$CK),-1) + _xlfn.IFNA(_xlfn.XLOOKUP($B45&amp;$C45,data!$F:$F,data!$CL:$CL),-1)</f>
        <v>0</v>
      </c>
      <c r="T45" s="8">
        <f>_xlfn.IFNA(_xlfn.XLOOKUP(B45&amp;C45,data!F:F,data!J:J),"")</f>
        <v>44649.372916666667</v>
      </c>
      <c r="U45" s="6">
        <f>'Ch2'!F45</f>
        <v>9167052.07801833</v>
      </c>
      <c r="V45" s="6"/>
      <c r="W45" s="8">
        <f>_xlfn.IFNA(_xlfn.XLOOKUP(B45&amp;C45,data!F$33:F$1710,data!J$33:J$1710),"")</f>
        <v>44649.372916666667</v>
      </c>
      <c r="Y45" s="30">
        <f ca="1"/>
        <v>44660.868055555555</v>
      </c>
      <c r="Z45" t="str">
        <f ca="1"/>
        <v>C2FEN04200</v>
      </c>
      <c r="AA45" s="6">
        <f ca="1"/>
        <v>56</v>
      </c>
      <c r="AB45" s="7">
        <f ca="1"/>
        <v>1512644.2468874101</v>
      </c>
      <c r="AC45" s="7">
        <f ca="1"/>
        <v>7167034.4729843903</v>
      </c>
      <c r="AD45" s="10" t="str">
        <f ca="1"/>
        <v>GravityX, MoM</v>
      </c>
      <c r="AE45" s="10">
        <f ca="1"/>
        <v>4.5799938618595881E-4</v>
      </c>
      <c r="AF45" s="7">
        <f ca="1"/>
        <v>1511951.7739030197</v>
      </c>
      <c r="AG45" s="7" t="str">
        <f ca="1"/>
        <v>GravityX Div. 1-4</v>
      </c>
      <c r="AH45" s="7">
        <f ca="1"/>
        <v>1511951.7739030197</v>
      </c>
      <c r="AI45">
        <f ca="1"/>
        <v>30</v>
      </c>
      <c r="AJ45" s="33">
        <f ca="1"/>
        <v>30</v>
      </c>
      <c r="AK45" s="33" t="str">
        <f t="shared" ca="1" si="2"/>
        <v/>
      </c>
      <c r="AL45" s="33"/>
      <c r="AM45" s="30">
        <f ca="1"/>
        <v>44649.372916666667</v>
      </c>
      <c r="AN45" t="str">
        <f ca="1"/>
        <v>C2FEN07000</v>
      </c>
      <c r="AO45" s="67">
        <f ca="1"/>
        <v>41</v>
      </c>
      <c r="AP45" s="7">
        <f ca="1"/>
        <v>1054018.3199347705</v>
      </c>
      <c r="AQ45" s="7">
        <f ca="1"/>
        <v>10221070.397953101</v>
      </c>
      <c r="AR45" s="30" t="str">
        <f ca="1"/>
        <v>GravityX, MoM</v>
      </c>
      <c r="AS45" s="39">
        <f ca="1"/>
        <v>1.5892093257237061E-3</v>
      </c>
      <c r="AT45" s="7">
        <f ca="1"/>
        <v>1052345.92198167</v>
      </c>
      <c r="AU45" t="str">
        <f ca="1"/>
        <v>GravityX Div. 1-4</v>
      </c>
      <c r="AV45" s="7">
        <f ca="1"/>
        <v>1052345.92198167</v>
      </c>
      <c r="AW45">
        <f ca="1"/>
        <v>31</v>
      </c>
      <c r="AX45" s="33">
        <f ca="1"/>
        <v>31</v>
      </c>
      <c r="AY45" s="33" t="str">
        <f t="shared" ca="1" si="4"/>
        <v/>
      </c>
      <c r="BK45">
        <f t="shared" si="7"/>
        <v>44</v>
      </c>
      <c r="BL45" s="39">
        <v>9.1707324445811089E-4</v>
      </c>
      <c r="BM45" s="30">
        <f ca="1"/>
        <v>44810.556944444441</v>
      </c>
      <c r="BN45" t="str">
        <f ca="1"/>
        <v>C2FEN03288</v>
      </c>
      <c r="BO45">
        <f ca="1"/>
        <v>35</v>
      </c>
      <c r="BP45" s="7">
        <f ca="1"/>
        <v>245251.92392789945</v>
      </c>
      <c r="BQ45" s="7">
        <f ca="1"/>
        <v>9619314.9997287393</v>
      </c>
      <c r="BR45" s="30" t="str">
        <f ca="1"/>
        <v>GOT-BSI-OPF, MoM</v>
      </c>
      <c r="BS45" s="39">
        <f ca="1"/>
        <v>1.0163132930516294E-3</v>
      </c>
      <c r="BT45" s="7">
        <f ca="1"/>
        <v>245092.84321030043</v>
      </c>
      <c r="BU45" t="str">
        <f ca="1"/>
        <v>GravityX, MoM</v>
      </c>
      <c r="BV45" s="7">
        <f ca="1"/>
        <v>245002.9241991993</v>
      </c>
      <c r="BW45">
        <f ca="1"/>
        <v>8</v>
      </c>
    </row>
    <row r="46" spans="1:75" x14ac:dyDescent="0.2">
      <c r="A46" s="30">
        <f>_xlfn.IFNA(_xlfn.XLOOKUP(B46&amp;C46,data!F:F,data!J:J),DATEVALUE("10/4/2021"))</f>
        <v>44627.325694444444</v>
      </c>
      <c r="B46" s="5" t="s">
        <v>360</v>
      </c>
      <c r="C46" s="5">
        <v>3</v>
      </c>
      <c r="D46" s="7">
        <f t="shared" si="15"/>
        <v>1604769.0562740006</v>
      </c>
      <c r="E46" s="6">
        <f>_xlfn.IFNA(_xlfn.XLOOKUP($B46&amp;$C46,data!$F:$F,data!I:I),'Ch2'!D46)</f>
        <v>22626770.494724602</v>
      </c>
      <c r="F46" s="6" t="str">
        <f>_xlfn.IFNA(_xlfn.XLOOKUP($B46&amp;$C46,data!$F:$F,data!B:B),'Ch2'!E46)</f>
        <v>GravityX, MoM</v>
      </c>
      <c r="G46" s="10">
        <f>IF(H46="","",D46/J46 - 1)</f>
        <v>6.8447026248639187E-3</v>
      </c>
      <c r="H46" s="6">
        <f>IF('Ch2'!C46=D46,"",'Ch2'!K46)</f>
        <v>1604727.8856539987</v>
      </c>
      <c r="I46" s="7" t="str">
        <f>IF('Ch2'!C46=D46,"",'Ch2'!M46)</f>
        <v>GravityX, MoM</v>
      </c>
      <c r="J46" s="6">
        <f>'Ch2'!C46</f>
        <v>1593859.561549399</v>
      </c>
      <c r="K46" s="33">
        <f>IF(G46="","",_xlfn.XLOOKUP(B46&amp;"_"&amp;C46,submissions!A:A,submissions!H:H))</f>
        <v>35</v>
      </c>
      <c r="L46" s="33">
        <f>_xlfn.XLOOKUP(B46&amp;"_"&amp;C46,submissions!A:A,submissions!K:K)</f>
        <v>35</v>
      </c>
      <c r="M46" s="33" t="str">
        <f t="shared" si="1"/>
        <v/>
      </c>
      <c r="N46" s="35">
        <f>'Ch2 best data'!$CR46 + 'Ch2 best data'!$CS46 + 'Ch2 best data'!$CU46 + 'Ch2 best data'!$CV46</f>
        <v>0</v>
      </c>
      <c r="O46" s="54">
        <f>_xlfn.IFNA(_xlfn.XLOOKUP($B46&amp;$C46,data!$F:$F,data!$CH:$CH),-1)</f>
        <v>0</v>
      </c>
      <c r="P46" s="54">
        <f>_xlfn.IFNA(_xlfn.XLOOKUP($B46&amp;$C46,data!$F:$F,data!$CI:$CI),-1)</f>
        <v>0</v>
      </c>
      <c r="Q46" s="54">
        <f>_xlfn.IFNA(_xlfn.XLOOKUP($B46&amp;$C46,data!$F:$F,data!$CK:$CK),-1)</f>
        <v>0</v>
      </c>
      <c r="R46" s="54">
        <f>_xlfn.IFNA(_xlfn.XLOOKUP($B46&amp;$C46,data!$F:$F,data!$CL:$CL),-1)</f>
        <v>0</v>
      </c>
      <c r="S46" s="54">
        <f>_xlfn.IFNA(_xlfn.XLOOKUP($B46&amp;$C46,data!$F:$F,data!$CH:$CH),-1) + _xlfn.IFNA(_xlfn.XLOOKUP($B46&amp;$C46,data!$F:$F,data!$CI:$CI),-1) + _xlfn.IFNA(_xlfn.XLOOKUP($B46&amp;$C46,data!$F:$F,data!$CK:$CK),-1) + _xlfn.IFNA(_xlfn.XLOOKUP($B46&amp;$C46,data!$F:$F,data!$CL:$CL),-1)</f>
        <v>0</v>
      </c>
      <c r="T46" s="8">
        <f>_xlfn.IFNA(_xlfn.XLOOKUP(B46&amp;C46,data!F:F,data!J:J),"")</f>
        <v>44627.325694444444</v>
      </c>
      <c r="U46" s="6">
        <f>'Ch2'!F46</f>
        <v>21022001.438450601</v>
      </c>
      <c r="V46" s="6"/>
      <c r="W46" s="8">
        <v>44627.397118773151</v>
      </c>
      <c r="Y46" s="30">
        <f ca="1"/>
        <v>44660.478472222225</v>
      </c>
      <c r="Z46" t="str">
        <f ca="1"/>
        <v>C2FEN04200</v>
      </c>
      <c r="AA46" s="6">
        <f ca="1"/>
        <v>57</v>
      </c>
      <c r="AB46" s="7">
        <f ca="1"/>
        <v>1487084.9430537</v>
      </c>
      <c r="AC46" s="7">
        <f ca="1"/>
        <v>7205422.6318798298</v>
      </c>
      <c r="AD46" s="10" t="str">
        <f ca="1"/>
        <v>GravityX, MoM</v>
      </c>
      <c r="AE46" s="10">
        <f ca="1"/>
        <v>1.1354744832696717E-3</v>
      </c>
      <c r="AF46" s="7">
        <f ca="1"/>
        <v>1485398.3111738702</v>
      </c>
      <c r="AG46" s="7" t="str">
        <f ca="1"/>
        <v>GravityX Div. 1-4</v>
      </c>
      <c r="AH46" s="7">
        <f ca="1"/>
        <v>1485398.3111738702</v>
      </c>
      <c r="AI46">
        <f ca="1"/>
        <v>30</v>
      </c>
      <c r="AJ46" s="33">
        <f ca="1"/>
        <v>30</v>
      </c>
      <c r="AK46" s="33" t="str">
        <f t="shared" ca="1" si="2"/>
        <v/>
      </c>
      <c r="AL46" s="33"/>
      <c r="AM46" s="30">
        <f ca="1"/>
        <v>44627.325694444444</v>
      </c>
      <c r="AN46" t="str">
        <f ca="1"/>
        <v>C2FEN08300</v>
      </c>
      <c r="AO46" s="67">
        <f ca="1"/>
        <v>3</v>
      </c>
      <c r="AP46" s="7">
        <f ca="1"/>
        <v>1604769.0562740006</v>
      </c>
      <c r="AQ46" s="7">
        <f ca="1"/>
        <v>22626770.494724602</v>
      </c>
      <c r="AR46" s="30" t="str">
        <f ca="1"/>
        <v>GravityX, MoM</v>
      </c>
      <c r="AS46" s="39">
        <f ca="1"/>
        <v>6.8447026248639187E-3</v>
      </c>
      <c r="AT46" s="7">
        <f ca="1"/>
        <v>1604727.8856539987</v>
      </c>
      <c r="AU46" t="str">
        <f ca="1"/>
        <v>GravityX, MoM</v>
      </c>
      <c r="AV46" s="7">
        <f ca="1"/>
        <v>1593859.561549399</v>
      </c>
      <c r="AW46">
        <f ca="1"/>
        <v>35</v>
      </c>
      <c r="AX46" s="33">
        <f ca="1"/>
        <v>35</v>
      </c>
      <c r="AY46" s="33" t="str">
        <f t="shared" ca="1" si="4"/>
        <v/>
      </c>
      <c r="BK46">
        <f t="shared" si="7"/>
        <v>45</v>
      </c>
      <c r="BL46" s="39">
        <v>9.4191963463652328E-4</v>
      </c>
      <c r="BM46" s="30">
        <f ca="1"/>
        <v>44649.37222222222</v>
      </c>
      <c r="BN46" t="str">
        <f ca="1"/>
        <v>C2FEN07000</v>
      </c>
      <c r="BO46">
        <f ca="1"/>
        <v>11</v>
      </c>
      <c r="BP46" s="7">
        <f ca="1"/>
        <v>861839.74967526086</v>
      </c>
      <c r="BQ46" s="7">
        <f ca="1"/>
        <v>10041875.1523847</v>
      </c>
      <c r="BR46" s="30" t="str">
        <f ca="1"/>
        <v>GravityX, MoM</v>
      </c>
      <c r="BS46" s="39">
        <f ca="1"/>
        <v>1.0188042865748592E-3</v>
      </c>
      <c r="BT46" s="7">
        <f ca="1"/>
        <v>860962.5972905606</v>
      </c>
      <c r="BU46" t="str">
        <f ca="1"/>
        <v>GravityX Div. 1</v>
      </c>
      <c r="BV46" s="7">
        <f ca="1"/>
        <v>860962.5972905606</v>
      </c>
      <c r="BW46">
        <f ca="1"/>
        <v>31</v>
      </c>
    </row>
    <row r="47" spans="1:75" x14ac:dyDescent="0.2">
      <c r="A47" s="30">
        <f>_xlfn.IFNA(_xlfn.XLOOKUP(B47&amp;C47,data!F:F,data!J:J),DATEVALUE("10/4/2021"))</f>
        <v>44627.325694444444</v>
      </c>
      <c r="B47" s="5" t="s">
        <v>360</v>
      </c>
      <c r="C47" s="5">
        <v>12</v>
      </c>
      <c r="D47" s="7">
        <f t="shared" si="15"/>
        <v>1705054.5212696008</v>
      </c>
      <c r="E47" s="6">
        <f>_xlfn.IFNA(_xlfn.XLOOKUP($B47&amp;$C47,data!$F:$F,data!I:I),'Ch2'!D47)</f>
        <v>11834535.206074901</v>
      </c>
      <c r="F47" s="6" t="str">
        <f>_xlfn.IFNA(_xlfn.XLOOKUP($B47&amp;$C47,data!$F:$F,data!B:B),'Ch2'!E47)</f>
        <v>GravityX, MoM</v>
      </c>
      <c r="G47" s="10">
        <f t="shared" si="5"/>
        <v>7.171187558600467E-3</v>
      </c>
      <c r="H47" s="6">
        <f>IF('Ch2'!C47=D47,"",'Ch2'!K47)</f>
        <v>1703961.3151946999</v>
      </c>
      <c r="I47" s="7" t="str">
        <f>IF('Ch2'!C47=D47,"",'Ch2'!M47)</f>
        <v>GravityX, MoM</v>
      </c>
      <c r="J47" s="6">
        <f>'Ch2'!C47</f>
        <v>1692914.3151946999</v>
      </c>
      <c r="K47" s="33">
        <f>IF(G47="","",_xlfn.XLOOKUP(B47&amp;"_"&amp;C47,submissions!A:A,submissions!H:H))</f>
        <v>35</v>
      </c>
      <c r="L47" s="33">
        <f>_xlfn.XLOOKUP(B47&amp;"_"&amp;C47,submissions!A:A,submissions!K:K)</f>
        <v>35</v>
      </c>
      <c r="M47" s="33" t="str">
        <f t="shared" si="1"/>
        <v/>
      </c>
      <c r="N47" s="35">
        <f>'Ch2 best data'!$CR47 + 'Ch2 best data'!$CS47 + 'Ch2 best data'!$CU47 + 'Ch2 best data'!$CV47</f>
        <v>0</v>
      </c>
      <c r="O47" s="54">
        <f>_xlfn.IFNA(_xlfn.XLOOKUP($B47&amp;$C47,data!$F:$F,data!$CH:$CH),-1)</f>
        <v>0</v>
      </c>
      <c r="P47" s="54">
        <f>_xlfn.IFNA(_xlfn.XLOOKUP($B47&amp;$C47,data!$F:$F,data!$CI:$CI),-1)</f>
        <v>0</v>
      </c>
      <c r="Q47" s="54">
        <f>_xlfn.IFNA(_xlfn.XLOOKUP($B47&amp;$C47,data!$F:$F,data!$CK:$CK),-1)</f>
        <v>0</v>
      </c>
      <c r="R47" s="54">
        <f>_xlfn.IFNA(_xlfn.XLOOKUP($B47&amp;$C47,data!$F:$F,data!$CL:$CL),-1)</f>
        <v>0</v>
      </c>
      <c r="S47" s="54">
        <f>_xlfn.IFNA(_xlfn.XLOOKUP($B47&amp;$C47,data!$F:$F,data!$CH:$CH),-1) + _xlfn.IFNA(_xlfn.XLOOKUP($B47&amp;$C47,data!$F:$F,data!$CI:$CI),-1) + _xlfn.IFNA(_xlfn.XLOOKUP($B47&amp;$C47,data!$F:$F,data!$CK:$CK),-1) + _xlfn.IFNA(_xlfn.XLOOKUP($B47&amp;$C47,data!$F:$F,data!$CL:$CL),-1)</f>
        <v>0</v>
      </c>
      <c r="T47" s="8">
        <f>_xlfn.IFNA(_xlfn.XLOOKUP(B47&amp;C47,data!F:F,data!J:J),"")</f>
        <v>44627.325694444444</v>
      </c>
      <c r="U47" s="6">
        <f>'Ch2'!F47</f>
        <v>10129480.6848053</v>
      </c>
      <c r="V47" s="6"/>
      <c r="W47" s="8">
        <v>44627.397858796299</v>
      </c>
      <c r="Y47" s="30">
        <f ca="1"/>
        <v>44656.987500000003</v>
      </c>
      <c r="Z47" t="str">
        <f ca="1"/>
        <v>C2FEN10480</v>
      </c>
      <c r="AA47" s="6">
        <f ca="1"/>
        <v>9</v>
      </c>
      <c r="AB47" s="7">
        <f ca="1"/>
        <v>277549.59016411402</v>
      </c>
      <c r="AC47" s="7">
        <f ca="1"/>
        <v>457614.21582343901</v>
      </c>
      <c r="AD47" s="10" t="str">
        <f ca="1"/>
        <v>GravityX, MoM</v>
      </c>
      <c r="AE47" s="10">
        <f ca="1"/>
        <v>1.8456260711685601E-4</v>
      </c>
      <c r="AF47" s="7">
        <f ca="1"/>
        <v>277498.37434067501</v>
      </c>
      <c r="AG47" s="7" t="str">
        <f ca="1"/>
        <v>GravityX Div. 2,4</v>
      </c>
      <c r="AH47" s="7">
        <f ca="1"/>
        <v>277498.37434067501</v>
      </c>
      <c r="AI47">
        <f ca="1"/>
        <v>30</v>
      </c>
      <c r="AJ47" s="33">
        <f ca="1"/>
        <v>30</v>
      </c>
      <c r="AK47" s="33" t="str">
        <f t="shared" ca="1" si="2"/>
        <v/>
      </c>
      <c r="AL47" s="33"/>
      <c r="AM47" s="30">
        <f ca="1"/>
        <v>44627.325694444444</v>
      </c>
      <c r="AN47" t="str">
        <f ca="1"/>
        <v>C2FEN08300</v>
      </c>
      <c r="AO47" s="67">
        <f ca="1"/>
        <v>12</v>
      </c>
      <c r="AP47" s="7">
        <f ca="1"/>
        <v>1705054.5212696008</v>
      </c>
      <c r="AQ47" s="7">
        <f ca="1"/>
        <v>11834535.206074901</v>
      </c>
      <c r="AR47" s="30" t="str">
        <f ca="1"/>
        <v>GravityX, MoM</v>
      </c>
      <c r="AS47" s="39">
        <f ca="1"/>
        <v>7.171187558600467E-3</v>
      </c>
      <c r="AT47" s="7">
        <f ca="1"/>
        <v>1703961.3151946999</v>
      </c>
      <c r="AU47" t="str">
        <f ca="1"/>
        <v>GravityX, MoM</v>
      </c>
      <c r="AV47" s="7">
        <f ca="1"/>
        <v>1692914.3151946999</v>
      </c>
      <c r="AW47">
        <f ca="1"/>
        <v>35</v>
      </c>
      <c r="AX47" s="33">
        <f ca="1"/>
        <v>35</v>
      </c>
      <c r="AY47" s="33" t="str">
        <f t="shared" ca="1" si="4"/>
        <v/>
      </c>
      <c r="BK47">
        <f t="shared" si="7"/>
        <v>46</v>
      </c>
      <c r="BL47" s="39">
        <v>9.7328014508946126E-4</v>
      </c>
      <c r="BM47" s="30">
        <f ca="1"/>
        <v>44660.478472222225</v>
      </c>
      <c r="BN47" t="str">
        <f ca="1"/>
        <v>C2FEN04200</v>
      </c>
      <c r="BO47">
        <f ca="1"/>
        <v>57</v>
      </c>
      <c r="BP47" s="7">
        <f ca="1"/>
        <v>1487084.9430537</v>
      </c>
      <c r="BQ47" s="7">
        <f ca="1"/>
        <v>7205422.6318798298</v>
      </c>
      <c r="BR47" s="30" t="str">
        <f ca="1"/>
        <v>GravityX, MoM</v>
      </c>
      <c r="BS47" s="39">
        <f ca="1"/>
        <v>1.1354744832696717E-3</v>
      </c>
      <c r="BT47" s="7">
        <f ca="1"/>
        <v>1485398.3111738702</v>
      </c>
      <c r="BU47" t="str">
        <f ca="1"/>
        <v>GravityX Div. 1-4</v>
      </c>
      <c r="BV47" s="7">
        <f ca="1"/>
        <v>1485398.3111738702</v>
      </c>
      <c r="BW47">
        <f ca="1"/>
        <v>30</v>
      </c>
    </row>
    <row r="48" spans="1:75" x14ac:dyDescent="0.2">
      <c r="A48" s="30">
        <f>_xlfn.IFNA(_xlfn.XLOOKUP(B48&amp;C48,data!F:F,data!J:J),DATEVALUE("10/4/2021"))</f>
        <v>44627.325694444444</v>
      </c>
      <c r="B48" s="5" t="s">
        <v>360</v>
      </c>
      <c r="C48" s="5">
        <v>13</v>
      </c>
      <c r="D48" s="7">
        <f t="shared" si="15"/>
        <v>1621393.2508766986</v>
      </c>
      <c r="E48" s="6">
        <f>_xlfn.IFNA(_xlfn.XLOOKUP($B48&amp;$C48,data!$F:$F,data!I:I),'Ch2'!D48)</f>
        <v>11920259.842687599</v>
      </c>
      <c r="F48" s="6" t="str">
        <f>_xlfn.IFNA(_xlfn.XLOOKUP($B48&amp;$C48,data!$F:$F,data!B:B),'Ch2'!E48)</f>
        <v>GravityX, MoM</v>
      </c>
      <c r="G48" s="121">
        <f t="shared" si="5"/>
        <v>9.4161365625382576E-3</v>
      </c>
      <c r="H48" s="6">
        <f>IF('Ch2'!C48=D48,"",'Ch2'!K48)</f>
        <v>1613984.4187270999</v>
      </c>
      <c r="I48" s="7" t="str">
        <f>IF('Ch2'!C48=D48,"",'Ch2'!M48)</f>
        <v>GravityX, MoM</v>
      </c>
      <c r="J48" s="6">
        <f>'Ch2'!C48</f>
        <v>1606268.4081890993</v>
      </c>
      <c r="K48" s="33">
        <f>IF(G48="","",_xlfn.XLOOKUP(B48&amp;"_"&amp;C48,submissions!A:A,submissions!H:H))</f>
        <v>35</v>
      </c>
      <c r="L48" s="33">
        <f>_xlfn.XLOOKUP(B48&amp;"_"&amp;C48,submissions!A:A,submissions!K:K)</f>
        <v>35</v>
      </c>
      <c r="M48" s="33" t="str">
        <f t="shared" si="1"/>
        <v/>
      </c>
      <c r="N48" s="35">
        <f>'Ch2 best data'!$CR48 + 'Ch2 best data'!$CS48 + 'Ch2 best data'!$CU48 + 'Ch2 best data'!$CV48</f>
        <v>0</v>
      </c>
      <c r="O48" s="54">
        <f>_xlfn.IFNA(_xlfn.XLOOKUP($B48&amp;$C48,data!$F:$F,data!$CH:$CH),-1)</f>
        <v>0</v>
      </c>
      <c r="P48" s="54">
        <f>_xlfn.IFNA(_xlfn.XLOOKUP($B48&amp;$C48,data!$F:$F,data!$CI:$CI),-1)</f>
        <v>0</v>
      </c>
      <c r="Q48" s="54">
        <f>_xlfn.IFNA(_xlfn.XLOOKUP($B48&amp;$C48,data!$F:$F,data!$CK:$CK),-1)</f>
        <v>0</v>
      </c>
      <c r="R48" s="54">
        <f>_xlfn.IFNA(_xlfn.XLOOKUP($B48&amp;$C48,data!$F:$F,data!$CL:$CL),-1)</f>
        <v>0</v>
      </c>
      <c r="S48" s="54">
        <f>_xlfn.IFNA(_xlfn.XLOOKUP($B48&amp;$C48,data!$F:$F,data!$CH:$CH),-1) + _xlfn.IFNA(_xlfn.XLOOKUP($B48&amp;$C48,data!$F:$F,data!$CI:$CI),-1) + _xlfn.IFNA(_xlfn.XLOOKUP($B48&amp;$C48,data!$F:$F,data!$CK:$CK),-1) + _xlfn.IFNA(_xlfn.XLOOKUP($B48&amp;$C48,data!$F:$F,data!$CL:$CL),-1)</f>
        <v>0</v>
      </c>
      <c r="T48" s="8">
        <f>_xlfn.IFNA(_xlfn.XLOOKUP(B48&amp;C48,data!F:F,data!J:J),"")</f>
        <v>44627.325694444444</v>
      </c>
      <c r="U48" s="6">
        <f>'Ch2'!F48</f>
        <v>10298866.591810901</v>
      </c>
      <c r="V48" s="6"/>
      <c r="W48" s="8">
        <v>44627.397783101849</v>
      </c>
      <c r="Y48" s="30">
        <f ca="1"/>
        <v>44656.411111111112</v>
      </c>
      <c r="Z48" t="str">
        <f ca="1"/>
        <v>C2FEN10480</v>
      </c>
      <c r="AA48" s="6">
        <f ca="1"/>
        <v>17</v>
      </c>
      <c r="AB48" s="7">
        <f ca="1"/>
        <v>296131.94534864801</v>
      </c>
      <c r="AC48" s="7">
        <f ca="1"/>
        <v>664552.56456895499</v>
      </c>
      <c r="AD48" s="10" t="str">
        <f ca="1"/>
        <v>GravityX, MoM</v>
      </c>
      <c r="AE48" s="10">
        <f ca="1"/>
        <v>4.3095500350021076E-4</v>
      </c>
      <c r="AF48" s="7">
        <f ca="1"/>
        <v>296004.38077969302</v>
      </c>
      <c r="AG48" s="7" t="str">
        <f ca="1"/>
        <v>GravityX Div. 2,4</v>
      </c>
      <c r="AH48" s="7">
        <f ca="1"/>
        <v>296004.38077969302</v>
      </c>
      <c r="AI48" s="33">
        <f ca="1"/>
        <v>30</v>
      </c>
      <c r="AJ48" s="33">
        <f ca="1"/>
        <v>30</v>
      </c>
      <c r="AK48" s="33" t="str">
        <f t="shared" ca="1" si="2"/>
        <v/>
      </c>
      <c r="AL48" s="33"/>
      <c r="AM48" s="30">
        <f ca="1"/>
        <v>44627.325694444444</v>
      </c>
      <c r="AN48" t="str">
        <f ca="1"/>
        <v>C2FEN08300</v>
      </c>
      <c r="AO48" s="67">
        <f ca="1"/>
        <v>13</v>
      </c>
      <c r="AP48" s="7">
        <f ca="1"/>
        <v>1621393.2508766986</v>
      </c>
      <c r="AQ48" s="7">
        <f ca="1"/>
        <v>11920259.842687599</v>
      </c>
      <c r="AR48" s="30" t="str">
        <f ca="1"/>
        <v>GravityX, MoM</v>
      </c>
      <c r="AS48" s="121">
        <f ca="1"/>
        <v>9.4161365625382576E-3</v>
      </c>
      <c r="AT48" s="7">
        <f ca="1"/>
        <v>1613984.4187270999</v>
      </c>
      <c r="AU48" t="str">
        <f ca="1"/>
        <v>GravityX, MoM</v>
      </c>
      <c r="AV48" s="7">
        <f ca="1"/>
        <v>1606268.4081890993</v>
      </c>
      <c r="AW48">
        <f ca="1"/>
        <v>35</v>
      </c>
      <c r="AX48" s="33">
        <f ca="1"/>
        <v>35</v>
      </c>
      <c r="AY48" s="33" t="str">
        <f t="shared" ca="1" si="4"/>
        <v/>
      </c>
      <c r="BK48">
        <f t="shared" si="7"/>
        <v>47</v>
      </c>
      <c r="BL48" s="39">
        <v>1.0188042865748592E-3</v>
      </c>
      <c r="BM48" s="30">
        <f ca="1"/>
        <v>44591.425694444442</v>
      </c>
      <c r="BN48" t="str">
        <f ca="1"/>
        <v>C2FEN04200</v>
      </c>
      <c r="BO48">
        <f ca="1"/>
        <v>9</v>
      </c>
      <c r="BP48" s="7">
        <f ca="1"/>
        <v>1498655.0451215003</v>
      </c>
      <c r="BQ48" s="7">
        <f ca="1"/>
        <v>5836294.9134651003</v>
      </c>
      <c r="BR48" s="30" t="str">
        <f ca="1"/>
        <v>GravityX, MoM</v>
      </c>
      <c r="BS48" s="39">
        <f ca="1"/>
        <v>1.2312256335476057E-3</v>
      </c>
      <c r="BT48" s="7">
        <f ca="1"/>
        <v>1497030.8325014599</v>
      </c>
      <c r="BU48" t="str">
        <f ca="1"/>
        <v>GravityX, MoM</v>
      </c>
      <c r="BV48" s="7">
        <f ca="1"/>
        <v>1496812.1316563999</v>
      </c>
      <c r="BW48">
        <f ca="1"/>
        <v>40</v>
      </c>
    </row>
    <row r="49" spans="1:75" x14ac:dyDescent="0.2">
      <c r="A49" s="30">
        <f>_xlfn.IFNA(_xlfn.XLOOKUP(B49&amp;C49,data!F:F,data!J:J),DATEVALUE("10/4/2021"))</f>
        <v>44627.325694444444</v>
      </c>
      <c r="B49" s="5" t="s">
        <v>360</v>
      </c>
      <c r="C49" s="5">
        <v>22</v>
      </c>
      <c r="D49" s="7">
        <f t="shared" si="15"/>
        <v>1438940.097297499</v>
      </c>
      <c r="E49" s="6">
        <f>_xlfn.IFNA(_xlfn.XLOOKUP($B49&amp;$C49,data!$F:$F,data!I:I),'Ch2'!D49)</f>
        <v>14037751.920419499</v>
      </c>
      <c r="F49" s="6" t="str">
        <f>_xlfn.IFNA(_xlfn.XLOOKUP($B49&amp;$C49,data!$F:$F,data!B:B),'Ch2'!E49)</f>
        <v>GravityX, MoM</v>
      </c>
      <c r="G49" s="10">
        <f t="shared" si="5"/>
        <v>2.4389193745664173E-3</v>
      </c>
      <c r="H49" s="6">
        <f>IF('Ch2'!C49=D49,"",'Ch2'!K49)</f>
        <v>1438940.097297499</v>
      </c>
      <c r="I49" s="7" t="str">
        <f>IF('Ch2'!C49=D49,"",'Ch2'!M49)</f>
        <v>GravityX Div. 1-4</v>
      </c>
      <c r="J49" s="6">
        <f>'Ch2'!C49</f>
        <v>1435439.1768779997</v>
      </c>
      <c r="K49" s="33">
        <f>IF(G49="","",_xlfn.XLOOKUP(B49&amp;"_"&amp;C49,submissions!A:A,submissions!H:H))</f>
        <v>35</v>
      </c>
      <c r="L49" s="33">
        <f>_xlfn.XLOOKUP(B49&amp;"_"&amp;C49,submissions!A:A,submissions!K:K)</f>
        <v>35</v>
      </c>
      <c r="M49" s="33" t="str">
        <f t="shared" si="1"/>
        <v>***</v>
      </c>
      <c r="N49" s="35">
        <f>'Ch2 best data'!$CR49 + 'Ch2 best data'!$CS49 + 'Ch2 best data'!$CU49 + 'Ch2 best data'!$CV49</f>
        <v>0</v>
      </c>
      <c r="O49" s="54">
        <f>_xlfn.IFNA(_xlfn.XLOOKUP($B49&amp;$C49,data!$F:$F,data!$CH:$CH),-1)</f>
        <v>0</v>
      </c>
      <c r="P49" s="54">
        <f>_xlfn.IFNA(_xlfn.XLOOKUP($B49&amp;$C49,data!$F:$F,data!$CI:$CI),-1)</f>
        <v>0</v>
      </c>
      <c r="Q49" s="54">
        <f>_xlfn.IFNA(_xlfn.XLOOKUP($B49&amp;$C49,data!$F:$F,data!$CK:$CK),-1)</f>
        <v>0</v>
      </c>
      <c r="R49" s="54">
        <f>_xlfn.IFNA(_xlfn.XLOOKUP($B49&amp;$C49,data!$F:$F,data!$CL:$CL),-1)</f>
        <v>0</v>
      </c>
      <c r="S49" s="54">
        <f>_xlfn.IFNA(_xlfn.XLOOKUP($B49&amp;$C49,data!$F:$F,data!$CH:$CH),-1) + _xlfn.IFNA(_xlfn.XLOOKUP($B49&amp;$C49,data!$F:$F,data!$CI:$CI),-1) + _xlfn.IFNA(_xlfn.XLOOKUP($B49&amp;$C49,data!$F:$F,data!$CK:$CK),-1) + _xlfn.IFNA(_xlfn.XLOOKUP($B49&amp;$C49,data!$F:$F,data!$CL:$CL),-1)</f>
        <v>0</v>
      </c>
      <c r="T49" s="8">
        <f>_xlfn.IFNA(_xlfn.XLOOKUP(B49&amp;C49,data!F:F,data!J:J),"")</f>
        <v>44627.325694444444</v>
      </c>
      <c r="U49" s="6">
        <f>'Ch2'!F49</f>
        <v>12598811.823122</v>
      </c>
      <c r="V49" s="6"/>
      <c r="W49" s="8">
        <v>44627.39839534722</v>
      </c>
      <c r="Y49" s="30">
        <f ca="1"/>
        <v>44654.776388888888</v>
      </c>
      <c r="Z49" t="str">
        <f ca="1"/>
        <v>C2FEN10480</v>
      </c>
      <c r="AA49" s="6">
        <f ca="1"/>
        <v>8</v>
      </c>
      <c r="AB49" s="7">
        <f ca="1"/>
        <v>297498.08171828708</v>
      </c>
      <c r="AC49" s="7">
        <f ca="1"/>
        <v>743896.25459849206</v>
      </c>
      <c r="AD49" s="10" t="str">
        <f ca="1"/>
        <v>GravityX, MoM</v>
      </c>
      <c r="AE49" s="39">
        <f ca="1"/>
        <v>6.1636548794874457E-4</v>
      </c>
      <c r="AF49" s="7">
        <f ca="1"/>
        <v>297314.82711979502</v>
      </c>
      <c r="AG49" s="7" t="str">
        <f ca="1"/>
        <v>GravityX Div. 2,4</v>
      </c>
      <c r="AH49" s="7">
        <f ca="1"/>
        <v>297314.82711979502</v>
      </c>
      <c r="AI49">
        <f ca="1"/>
        <v>31</v>
      </c>
      <c r="AJ49" s="33">
        <f ca="1"/>
        <v>31</v>
      </c>
      <c r="AK49" s="33" t="str">
        <f t="shared" ca="1" si="2"/>
        <v/>
      </c>
      <c r="AL49" s="33"/>
      <c r="AM49" s="30">
        <f ca="1"/>
        <v>44627.325694444444</v>
      </c>
      <c r="AN49" t="str">
        <f ca="1"/>
        <v>C2FEN08300</v>
      </c>
      <c r="AO49" s="67">
        <f ca="1"/>
        <v>22</v>
      </c>
      <c r="AP49" s="7">
        <f ca="1"/>
        <v>1438940.097297499</v>
      </c>
      <c r="AQ49" s="7">
        <f ca="1"/>
        <v>14037751.920419499</v>
      </c>
      <c r="AR49" s="30" t="str">
        <f ca="1"/>
        <v>GravityX, MoM</v>
      </c>
      <c r="AS49" s="39">
        <f ca="1"/>
        <v>2.4389193745664173E-3</v>
      </c>
      <c r="AT49" s="7">
        <f ca="1"/>
        <v>1438940.097297499</v>
      </c>
      <c r="AU49" t="str">
        <f ca="1"/>
        <v>GravityX Div. 1-4</v>
      </c>
      <c r="AV49" s="7">
        <f ca="1"/>
        <v>1435439.1768779997</v>
      </c>
      <c r="AW49">
        <f ca="1"/>
        <v>35</v>
      </c>
      <c r="AX49" s="33">
        <f ca="1"/>
        <v>35</v>
      </c>
      <c r="AY49" s="33" t="str">
        <f t="shared" ca="1" si="4"/>
        <v/>
      </c>
      <c r="BK49">
        <f t="shared" si="7"/>
        <v>48</v>
      </c>
      <c r="BL49" s="39">
        <v>1.1354744832696717E-3</v>
      </c>
      <c r="BM49" s="30">
        <f ca="1"/>
        <v>44591.69027777778</v>
      </c>
      <c r="BN49" t="str">
        <f ca="1"/>
        <v>C2FEN10480</v>
      </c>
      <c r="BO49">
        <f ca="1"/>
        <v>4</v>
      </c>
      <c r="BP49" s="7">
        <f ca="1"/>
        <v>297981.23300706805</v>
      </c>
      <c r="BQ49" s="7">
        <f ca="1"/>
        <v>670108.07745276205</v>
      </c>
      <c r="BR49" s="30" t="str">
        <f ca="1"/>
        <v>GravityX, MoM</v>
      </c>
      <c r="BS49" s="39">
        <f ca="1"/>
        <v>1.2603148347636317E-3</v>
      </c>
      <c r="BT49" s="7">
        <f ca="1"/>
        <v>297981.23300706805</v>
      </c>
      <c r="BU49" t="str">
        <f ca="1"/>
        <v>GravityX Div. 1</v>
      </c>
      <c r="BV49" s="7">
        <f ca="1"/>
        <v>297606.15555430599</v>
      </c>
      <c r="BW49">
        <f ca="1"/>
        <v>40</v>
      </c>
    </row>
    <row r="50" spans="1:75" x14ac:dyDescent="0.2">
      <c r="A50" s="30">
        <f>_xlfn.IFNA(_xlfn.XLOOKUP(B50&amp;C50,data!F:F,data!J:J),DATEVALUE("10/4/2021"))</f>
        <v>44627.325694444444</v>
      </c>
      <c r="B50" s="5" t="s">
        <v>360</v>
      </c>
      <c r="C50" s="5">
        <v>43</v>
      </c>
      <c r="D50" s="7">
        <f t="shared" si="15"/>
        <v>1611178.8412529007</v>
      </c>
      <c r="E50" s="6">
        <f>_xlfn.IFNA(_xlfn.XLOOKUP($B50&amp;$C50,data!$F:$F,data!I:I),'Ch2'!D50)</f>
        <v>12059109.5438649</v>
      </c>
      <c r="F50" s="6" t="str">
        <f>_xlfn.IFNA(_xlfn.XLOOKUP($B50&amp;$C50,data!$F:$F,data!B:B),'Ch2'!E50)</f>
        <v>GravityX, MoM</v>
      </c>
      <c r="G50" s="37">
        <f t="shared" si="5"/>
        <v>1.0317478434592742E-2</v>
      </c>
      <c r="H50" s="6">
        <f>IF('Ch2'!C50=D50,"",'Ch2'!K50)</f>
        <v>1603857.6151372008</v>
      </c>
      <c r="I50" s="7" t="str">
        <f>IF('Ch2'!C50=D50,"",'Ch2'!M50)</f>
        <v>GravityX, MoM</v>
      </c>
      <c r="J50" s="6">
        <f>'Ch2'!C50</f>
        <v>1594725.2973880004</v>
      </c>
      <c r="K50" s="33">
        <f>IF(G50="","",_xlfn.XLOOKUP(B50&amp;"_"&amp;C50,submissions!A:A,submissions!H:H))</f>
        <v>35</v>
      </c>
      <c r="L50" s="33">
        <f>_xlfn.XLOOKUP(B50&amp;"_"&amp;C50,submissions!A:A,submissions!K:K)</f>
        <v>35</v>
      </c>
      <c r="M50" s="33" t="str">
        <f t="shared" si="1"/>
        <v/>
      </c>
      <c r="N50" s="35">
        <f>'Ch2 best data'!$CR50 + 'Ch2 best data'!$CS50 + 'Ch2 best data'!$CU50 + 'Ch2 best data'!$CV50</f>
        <v>0</v>
      </c>
      <c r="O50" s="54">
        <f>_xlfn.IFNA(_xlfn.XLOOKUP($B50&amp;$C50,data!$F:$F,data!$CH:$CH),-1)</f>
        <v>0</v>
      </c>
      <c r="P50" s="54">
        <f>_xlfn.IFNA(_xlfn.XLOOKUP($B50&amp;$C50,data!$F:$F,data!$CI:$CI),-1)</f>
        <v>0</v>
      </c>
      <c r="Q50" s="54">
        <f>_xlfn.IFNA(_xlfn.XLOOKUP($B50&amp;$C50,data!$F:$F,data!$CK:$CK),-1)</f>
        <v>0</v>
      </c>
      <c r="R50" s="54">
        <f>_xlfn.IFNA(_xlfn.XLOOKUP($B50&amp;$C50,data!$F:$F,data!$CL:$CL),-1)</f>
        <v>0</v>
      </c>
      <c r="S50" s="54">
        <f>_xlfn.IFNA(_xlfn.XLOOKUP($B50&amp;$C50,data!$F:$F,data!$CH:$CH),-1) + _xlfn.IFNA(_xlfn.XLOOKUP($B50&amp;$C50,data!$F:$F,data!$CI:$CI),-1) + _xlfn.IFNA(_xlfn.XLOOKUP($B50&amp;$C50,data!$F:$F,data!$CK:$CK),-1) + _xlfn.IFNA(_xlfn.XLOOKUP($B50&amp;$C50,data!$F:$F,data!$CL:$CL),-1)</f>
        <v>0</v>
      </c>
      <c r="T50" s="8">
        <f>_xlfn.IFNA(_xlfn.XLOOKUP(B50&amp;C50,data!F:F,data!J:J),"")</f>
        <v>44627.325694444444</v>
      </c>
      <c r="U50" s="6">
        <f>'Ch2'!F50</f>
        <v>10447930.702612</v>
      </c>
      <c r="V50" s="6"/>
      <c r="W50" s="8">
        <v>44627.399117245368</v>
      </c>
      <c r="Y50" s="30">
        <f ca="1"/>
        <v>44653.538888888892</v>
      </c>
      <c r="Z50" t="str">
        <f ca="1"/>
        <v>C2FEN10480</v>
      </c>
      <c r="AA50" s="6">
        <f ca="1"/>
        <v>7</v>
      </c>
      <c r="AB50" s="7">
        <f ca="1"/>
        <v>287434.45834978099</v>
      </c>
      <c r="AC50" s="7">
        <f ca="1"/>
        <v>631919.331003514</v>
      </c>
      <c r="AD50" s="10" t="str">
        <f ca="1"/>
        <v>GravityX, MoM</v>
      </c>
      <c r="AE50" s="39">
        <f ca="1"/>
        <v>2.5518762468745848E-4</v>
      </c>
      <c r="AF50" s="7">
        <f ca="1"/>
        <v>287361.12734626606</v>
      </c>
      <c r="AG50" s="7" t="str">
        <f ca="1"/>
        <v>GravityX Div. 2,4</v>
      </c>
      <c r="AH50" s="7">
        <f ca="1"/>
        <v>287361.127346266</v>
      </c>
      <c r="AI50">
        <f ca="1"/>
        <v>31</v>
      </c>
      <c r="AJ50" s="33">
        <f ca="1"/>
        <v>31</v>
      </c>
      <c r="AK50" s="33" t="str">
        <f t="shared" ca="1" si="2"/>
        <v/>
      </c>
      <c r="AL50" s="33"/>
      <c r="AM50" s="30">
        <f ca="1"/>
        <v>44627.325694444444</v>
      </c>
      <c r="AN50" t="str">
        <f ca="1"/>
        <v>C2FEN08300</v>
      </c>
      <c r="AO50" s="67">
        <f ca="1"/>
        <v>43</v>
      </c>
      <c r="AP50" s="7">
        <f ca="1"/>
        <v>1611178.8412529007</v>
      </c>
      <c r="AQ50" s="7">
        <f ca="1"/>
        <v>12059109.5438649</v>
      </c>
      <c r="AR50" s="30" t="str">
        <f ca="1"/>
        <v>GravityX, MoM</v>
      </c>
      <c r="AS50" s="37">
        <f ca="1"/>
        <v>1.0317478434592742E-2</v>
      </c>
      <c r="AT50" s="7">
        <f ca="1"/>
        <v>1603857.6151372008</v>
      </c>
      <c r="AU50" t="str">
        <f ca="1"/>
        <v>GravityX, MoM</v>
      </c>
      <c r="AV50" s="7">
        <f ca="1"/>
        <v>1594725.2973880004</v>
      </c>
      <c r="AW50">
        <f ca="1"/>
        <v>35</v>
      </c>
      <c r="AX50" s="33">
        <f ca="1"/>
        <v>35</v>
      </c>
      <c r="AY50" s="33" t="str">
        <f t="shared" ca="1" si="4"/>
        <v/>
      </c>
      <c r="BK50">
        <f t="shared" si="7"/>
        <v>49</v>
      </c>
      <c r="BL50" s="39">
        <v>1.2603148347636317E-3</v>
      </c>
      <c r="BM50" s="30">
        <f ca="1"/>
        <v>44645.298611111109</v>
      </c>
      <c r="BN50" t="str">
        <f ca="1"/>
        <v>C2FEN08718</v>
      </c>
      <c r="BO50">
        <f ca="1"/>
        <v>2</v>
      </c>
      <c r="BP50" s="7">
        <f ca="1"/>
        <v>199076.08552056298</v>
      </c>
      <c r="BQ50" s="7">
        <f ca="1"/>
        <v>403369.65970463399</v>
      </c>
      <c r="BR50" s="30" t="str">
        <f ca="1"/>
        <v>GravityX, MoM</v>
      </c>
      <c r="BS50" s="39">
        <f ca="1"/>
        <v>1.3765410734343231E-3</v>
      </c>
      <c r="BT50" s="7">
        <f ca="1"/>
        <v>198802.42581592899</v>
      </c>
      <c r="BU50" t="str">
        <f ca="1"/>
        <v>NU_Columbia_Artelys Div. 4</v>
      </c>
      <c r="BV50" s="7">
        <f ca="1"/>
        <v>198802.42581592899</v>
      </c>
      <c r="BW50">
        <f ca="1"/>
        <v>32</v>
      </c>
    </row>
    <row r="51" spans="1:75" x14ac:dyDescent="0.2">
      <c r="A51" s="30">
        <f>_xlfn.IFNA(_xlfn.XLOOKUP(B51&amp;C51,data!F:F,data!J:J),DATEVALUE("10/4/2021"))</f>
        <v>44627.325694444444</v>
      </c>
      <c r="B51" s="5" t="s">
        <v>360</v>
      </c>
      <c r="C51" s="5">
        <v>52</v>
      </c>
      <c r="D51" s="7">
        <f t="shared" si="15"/>
        <v>1436445.3213973008</v>
      </c>
      <c r="E51" s="6">
        <f>_xlfn.IFNA(_xlfn.XLOOKUP($B51&amp;$C51,data!$F:$F,data!I:I),'Ch2'!D51)</f>
        <v>13798687.549295001</v>
      </c>
      <c r="F51" s="6" t="str">
        <f>_xlfn.IFNA(_xlfn.XLOOKUP($B51&amp;$C51,data!$F:$F,data!B:B),'Ch2'!E51)</f>
        <v>GravityX, MoM</v>
      </c>
      <c r="G51" s="10">
        <f t="shared" si="5"/>
        <v>3.8720601140078692E-3</v>
      </c>
      <c r="H51" s="6">
        <f>IF('Ch2'!C51=D51,"",'Ch2'!K51)</f>
        <v>1436445.3213973008</v>
      </c>
      <c r="I51" s="7" t="str">
        <f>IF('Ch2'!C51=D51,"",'Ch2'!M51)</f>
        <v>GravityX Div. 1-4</v>
      </c>
      <c r="J51" s="6">
        <f>'Ch2'!C51</f>
        <v>1430904.7721023001</v>
      </c>
      <c r="K51" s="33">
        <f>IF(G51="","",_xlfn.XLOOKUP(B51&amp;"_"&amp;C51,submissions!A:A,submissions!H:H))</f>
        <v>35</v>
      </c>
      <c r="L51" s="33">
        <f>_xlfn.XLOOKUP(B51&amp;"_"&amp;C51,submissions!A:A,submissions!K:K)</f>
        <v>35</v>
      </c>
      <c r="M51" s="33" t="str">
        <f t="shared" si="1"/>
        <v>***</v>
      </c>
      <c r="N51" s="35">
        <f>'Ch2 best data'!$CR51 + 'Ch2 best data'!$CS51 + 'Ch2 best data'!$CU51 + 'Ch2 best data'!$CV51</f>
        <v>0</v>
      </c>
      <c r="O51" s="54">
        <f>_xlfn.IFNA(_xlfn.XLOOKUP($B51&amp;$C51,data!$F:$F,data!$CH:$CH),-1)</f>
        <v>0</v>
      </c>
      <c r="P51" s="54">
        <f>_xlfn.IFNA(_xlfn.XLOOKUP($B51&amp;$C51,data!$F:$F,data!$CI:$CI),-1)</f>
        <v>0</v>
      </c>
      <c r="Q51" s="54">
        <f>_xlfn.IFNA(_xlfn.XLOOKUP($B51&amp;$C51,data!$F:$F,data!$CK:$CK),-1)</f>
        <v>0</v>
      </c>
      <c r="R51" s="54">
        <f>_xlfn.IFNA(_xlfn.XLOOKUP($B51&amp;$C51,data!$F:$F,data!$CL:$CL),-1)</f>
        <v>0</v>
      </c>
      <c r="S51" s="54">
        <f>_xlfn.IFNA(_xlfn.XLOOKUP($B51&amp;$C51,data!$F:$F,data!$CH:$CH),-1) + _xlfn.IFNA(_xlfn.XLOOKUP($B51&amp;$C51,data!$F:$F,data!$CI:$CI),-1) + _xlfn.IFNA(_xlfn.XLOOKUP($B51&amp;$C51,data!$F:$F,data!$CK:$CK),-1) + _xlfn.IFNA(_xlfn.XLOOKUP($B51&amp;$C51,data!$F:$F,data!$CL:$CL),-1)</f>
        <v>0</v>
      </c>
      <c r="T51" s="8">
        <f>_xlfn.IFNA(_xlfn.XLOOKUP(B51&amp;C51,data!F:F,data!J:J),"")</f>
        <v>44627.325694444444</v>
      </c>
      <c r="U51" s="6">
        <f>'Ch2'!F51</f>
        <v>12362242.2278977</v>
      </c>
      <c r="V51" s="6"/>
      <c r="W51" s="8">
        <v>44627.399739525463</v>
      </c>
      <c r="Y51" s="30">
        <f ca="1"/>
        <v>44649.372916666667</v>
      </c>
      <c r="Z51" t="str">
        <f ca="1"/>
        <v>C2FEN07000</v>
      </c>
      <c r="AA51" s="6">
        <f ca="1"/>
        <v>23</v>
      </c>
      <c r="AB51" s="7">
        <f ca="1"/>
        <v>885202.8285672497</v>
      </c>
      <c r="AC51" s="7">
        <f ca="1"/>
        <v>10200606.0519212</v>
      </c>
      <c r="AD51" s="10" t="str">
        <f ca="1"/>
        <v>GravityX, MoM</v>
      </c>
      <c r="AE51" s="39">
        <f ca="1"/>
        <v>1.8040245449468806E-3</v>
      </c>
      <c r="AF51" s="7">
        <f ca="1"/>
        <v>883608.77664604969</v>
      </c>
      <c r="AG51" s="7" t="str">
        <f ca="1"/>
        <v>GravityX Div. 2</v>
      </c>
      <c r="AH51" s="7">
        <f ca="1"/>
        <v>883608.77664604969</v>
      </c>
      <c r="AI51">
        <f ca="1"/>
        <v>31</v>
      </c>
      <c r="AJ51" s="33">
        <f ca="1"/>
        <v>31</v>
      </c>
      <c r="AK51" s="33" t="str">
        <f t="shared" ca="1" si="2"/>
        <v/>
      </c>
      <c r="AL51" s="33"/>
      <c r="AM51" s="30">
        <f ca="1"/>
        <v>44627.325694444444</v>
      </c>
      <c r="AN51" t="str">
        <f ca="1"/>
        <v>C2FEN08300</v>
      </c>
      <c r="AO51" s="67">
        <f ca="1"/>
        <v>52</v>
      </c>
      <c r="AP51" s="7">
        <f ca="1"/>
        <v>1436445.3213973008</v>
      </c>
      <c r="AQ51" s="7">
        <f ca="1"/>
        <v>13798687.549295001</v>
      </c>
      <c r="AR51" s="30" t="str">
        <f ca="1"/>
        <v>GravityX, MoM</v>
      </c>
      <c r="AS51" s="39">
        <f ca="1"/>
        <v>3.8720601140078692E-3</v>
      </c>
      <c r="AT51" s="7">
        <f ca="1"/>
        <v>1436445.3213973008</v>
      </c>
      <c r="AU51" t="str">
        <f ca="1"/>
        <v>GravityX Div. 1-4</v>
      </c>
      <c r="AV51" s="7">
        <f ca="1"/>
        <v>1430904.7721023001</v>
      </c>
      <c r="AW51">
        <f ca="1"/>
        <v>35</v>
      </c>
      <c r="AX51" s="33">
        <f ca="1"/>
        <v>35</v>
      </c>
      <c r="AY51" s="33" t="str">
        <f t="shared" ca="1" si="4"/>
        <v/>
      </c>
      <c r="BK51">
        <f t="shared" si="7"/>
        <v>50</v>
      </c>
      <c r="BL51" s="39">
        <v>1.3765410734343231E-3</v>
      </c>
      <c r="BM51" s="30">
        <f ca="1"/>
        <v>44711.886111111111</v>
      </c>
      <c r="BN51" t="str">
        <f ca="1"/>
        <v>C2FEN12209</v>
      </c>
      <c r="BO51">
        <f ca="1"/>
        <v>97</v>
      </c>
      <c r="BP51" s="7">
        <f ca="1"/>
        <v>190738.89126535039</v>
      </c>
      <c r="BQ51" s="7">
        <f ca="1"/>
        <v>5340318.13620809</v>
      </c>
      <c r="BR51" s="30" t="str">
        <f ca="1"/>
        <v>GravityX, MoM</v>
      </c>
      <c r="BS51" s="39">
        <f ca="1"/>
        <v>1.4918829832586411E-3</v>
      </c>
      <c r="BT51" s="7">
        <f ca="1"/>
        <v>190454.75505719986</v>
      </c>
      <c r="BU51" t="str">
        <f ca="1"/>
        <v>GravityX Div. 2,4</v>
      </c>
      <c r="BV51" s="7">
        <f ca="1"/>
        <v>190454.75505719986</v>
      </c>
      <c r="BW51">
        <f ca="1"/>
        <v>23</v>
      </c>
    </row>
    <row r="52" spans="1:75" x14ac:dyDescent="0.2">
      <c r="A52" s="30">
        <f>_xlfn.IFNA(_xlfn.XLOOKUP(B52&amp;C52,data!F:F,data!J:J),DATEVALUE("10/4/2021"))</f>
        <v>44627.325694444444</v>
      </c>
      <c r="B52" s="5" t="s">
        <v>360</v>
      </c>
      <c r="C52" s="5">
        <v>166</v>
      </c>
      <c r="D52" s="7">
        <f t="shared" si="15"/>
        <v>1464646.5357546005</v>
      </c>
      <c r="E52" s="6">
        <f>_xlfn.IFNA(_xlfn.XLOOKUP($B52&amp;$C52,data!$F:$F,data!I:I),'Ch2'!D52)</f>
        <v>14017885.815585</v>
      </c>
      <c r="F52" s="6" t="str">
        <f>_xlfn.IFNA(_xlfn.XLOOKUP($B52&amp;$C52,data!$F:$F,data!B:B),'Ch2'!E52)</f>
        <v>GravityX, MoM</v>
      </c>
      <c r="G52" s="121">
        <f t="shared" si="5"/>
        <v>9.3132934778801246E-3</v>
      </c>
      <c r="H52" s="6">
        <f>IF('Ch2'!C52=D52,"",'Ch2'!K52)</f>
        <v>1460683.2379199993</v>
      </c>
      <c r="I52" s="7" t="str">
        <f>IF('Ch2'!C52=D52,"",'Ch2'!M52)</f>
        <v>GravityX, MoM</v>
      </c>
      <c r="J52" s="6">
        <f>'Ch2'!C52</f>
        <v>1451131.7201696001</v>
      </c>
      <c r="K52" s="33">
        <f>IF(G52="","",_xlfn.XLOOKUP(B52&amp;"_"&amp;C52,submissions!A:A,submissions!H:H))</f>
        <v>35</v>
      </c>
      <c r="L52" s="33">
        <f>_xlfn.XLOOKUP(B52&amp;"_"&amp;C52,submissions!A:A,submissions!K:K)</f>
        <v>35</v>
      </c>
      <c r="M52" s="33" t="str">
        <f t="shared" si="1"/>
        <v/>
      </c>
      <c r="N52" s="35">
        <f>'Ch2 best data'!$CR52 + 'Ch2 best data'!$CS52 + 'Ch2 best data'!$CU52 + 'Ch2 best data'!$CV52</f>
        <v>0</v>
      </c>
      <c r="O52" s="54">
        <f>_xlfn.IFNA(_xlfn.XLOOKUP($B52&amp;$C52,data!$F:$F,data!$CH:$CH),-1)</f>
        <v>0</v>
      </c>
      <c r="P52" s="54">
        <f>_xlfn.IFNA(_xlfn.XLOOKUP($B52&amp;$C52,data!$F:$F,data!$CI:$CI),-1)</f>
        <v>0</v>
      </c>
      <c r="Q52" s="54">
        <f>_xlfn.IFNA(_xlfn.XLOOKUP($B52&amp;$C52,data!$F:$F,data!$CK:$CK),-1)</f>
        <v>0</v>
      </c>
      <c r="R52" s="54">
        <f>_xlfn.IFNA(_xlfn.XLOOKUP($B52&amp;$C52,data!$F:$F,data!$CL:$CL),-1)</f>
        <v>0</v>
      </c>
      <c r="S52" s="54">
        <f>_xlfn.IFNA(_xlfn.XLOOKUP($B52&amp;$C52,data!$F:$F,data!$CH:$CH),-1) + _xlfn.IFNA(_xlfn.XLOOKUP($B52&amp;$C52,data!$F:$F,data!$CI:$CI),-1) + _xlfn.IFNA(_xlfn.XLOOKUP($B52&amp;$C52,data!$F:$F,data!$CK:$CK),-1) + _xlfn.IFNA(_xlfn.XLOOKUP($B52&amp;$C52,data!$F:$F,data!$CL:$CL),-1)</f>
        <v>0</v>
      </c>
      <c r="T52" s="8">
        <f>_xlfn.IFNA(_xlfn.XLOOKUP(B52&amp;C52,data!F:F,data!J:J),"")</f>
        <v>44627.325694444444</v>
      </c>
      <c r="U52" s="6">
        <f>'Ch2'!F52</f>
        <v>12553239.2798304</v>
      </c>
      <c r="V52" s="6"/>
      <c r="W52" s="8">
        <v>44627.333814537036</v>
      </c>
      <c r="Y52" s="30">
        <f ca="1"/>
        <v>44649.372916666667</v>
      </c>
      <c r="Z52" t="str">
        <f ca="1"/>
        <v>C2FEN07000</v>
      </c>
      <c r="AA52" s="6">
        <f ca="1"/>
        <v>41</v>
      </c>
      <c r="AB52" s="7">
        <f ca="1"/>
        <v>1054018.3199347705</v>
      </c>
      <c r="AC52" s="7">
        <f ca="1"/>
        <v>10221070.397953101</v>
      </c>
      <c r="AD52" s="10" t="str">
        <f ca="1"/>
        <v>GravityX, MoM</v>
      </c>
      <c r="AE52" s="39">
        <f ca="1"/>
        <v>1.5892093257237061E-3</v>
      </c>
      <c r="AF52" s="7">
        <f ca="1"/>
        <v>1052345.92198167</v>
      </c>
      <c r="AG52" s="7" t="str">
        <f ca="1"/>
        <v>GravityX Div. 1-4</v>
      </c>
      <c r="AH52" s="7">
        <f ca="1"/>
        <v>1052345.92198167</v>
      </c>
      <c r="AI52">
        <f ca="1"/>
        <v>31</v>
      </c>
      <c r="AJ52" s="33">
        <f ca="1"/>
        <v>31</v>
      </c>
      <c r="AK52" s="33" t="str">
        <f t="shared" ca="1" si="2"/>
        <v/>
      </c>
      <c r="AL52" s="33"/>
      <c r="AM52" s="30">
        <f ca="1"/>
        <v>44627.325694444444</v>
      </c>
      <c r="AN52" t="str">
        <f ca="1"/>
        <v>C2FEN08300</v>
      </c>
      <c r="AO52" s="67">
        <f ca="1"/>
        <v>166</v>
      </c>
      <c r="AP52" s="7">
        <f ca="1"/>
        <v>1464646.5357546005</v>
      </c>
      <c r="AQ52" s="7">
        <f ca="1"/>
        <v>14017885.815585</v>
      </c>
      <c r="AR52" s="30" t="str">
        <f ca="1"/>
        <v>GravityX, MoM</v>
      </c>
      <c r="AS52" s="121">
        <f ca="1"/>
        <v>9.3132934778801246E-3</v>
      </c>
      <c r="AT52" s="7">
        <f ca="1"/>
        <v>1460683.2379199993</v>
      </c>
      <c r="AU52" t="str">
        <f ca="1"/>
        <v>GravityX, MoM</v>
      </c>
      <c r="AV52" s="7">
        <f ca="1"/>
        <v>1451131.7201696001</v>
      </c>
      <c r="AW52">
        <f ca="1"/>
        <v>35</v>
      </c>
      <c r="AX52" s="33">
        <f ca="1"/>
        <v>35</v>
      </c>
      <c r="AY52" s="33" t="str">
        <f t="shared" ca="1" si="4"/>
        <v/>
      </c>
      <c r="BK52">
        <f t="shared" si="7"/>
        <v>51</v>
      </c>
      <c r="BL52" s="39">
        <v>1.4918829832586411E-3</v>
      </c>
      <c r="BM52" s="30">
        <f ca="1"/>
        <v>44685.276388888888</v>
      </c>
      <c r="BN52" t="str">
        <f ca="1"/>
        <v>C2FEN03970</v>
      </c>
      <c r="BO52">
        <f ca="1"/>
        <v>22</v>
      </c>
      <c r="BP52" s="7">
        <f ca="1"/>
        <v>169058.94113621052</v>
      </c>
      <c r="BQ52" s="7">
        <f ca="1"/>
        <v>222903.62898460901</v>
      </c>
      <c r="BR52" s="30" t="str">
        <f ca="1"/>
        <v>GravityX, MoM</v>
      </c>
      <c r="BS52" s="39">
        <f ca="1"/>
        <v>1.5024940943868526E-3</v>
      </c>
      <c r="BT52" s="7">
        <f ca="1"/>
        <v>168805.3121516016</v>
      </c>
      <c r="BU52" t="str">
        <f ca="1"/>
        <v>NU_Columbia_Artelys Div. 3,4</v>
      </c>
      <c r="BV52" s="7">
        <f ca="1"/>
        <v>168805.3121516016</v>
      </c>
      <c r="BW52">
        <f ca="1"/>
        <v>26</v>
      </c>
    </row>
    <row r="53" spans="1:75" x14ac:dyDescent="0.2">
      <c r="A53" s="30">
        <f>_xlfn.IFNA(_xlfn.XLOOKUP(B53&amp;C53,data!F:F,data!J:J),DATEVALUE("10/4/2021"))</f>
        <v>44645.298611111109</v>
      </c>
      <c r="B53" s="5" t="s">
        <v>361</v>
      </c>
      <c r="C53" s="5">
        <v>2</v>
      </c>
      <c r="D53" s="7">
        <f t="shared" si="15"/>
        <v>199076.08552056298</v>
      </c>
      <c r="E53" s="6">
        <f>_xlfn.IFNA(_xlfn.XLOOKUP($B53&amp;$C53,data!$F:$F,data!I:I),'Ch2'!D53)</f>
        <v>403369.65970463399</v>
      </c>
      <c r="F53" s="6" t="str">
        <f>_xlfn.IFNA(_xlfn.XLOOKUP($B53&amp;$C53,data!$F:$F,data!B:B),'Ch2'!E53)</f>
        <v>GravityX, MoM</v>
      </c>
      <c r="G53" s="10">
        <f t="shared" si="5"/>
        <v>1.3765410734343231E-3</v>
      </c>
      <c r="H53" s="6">
        <f>IF('Ch2'!C53=D53,"",'Ch2'!K53)</f>
        <v>198802.42581592899</v>
      </c>
      <c r="I53" s="7" t="str">
        <f>IF('Ch2'!C53=D53,"",'Ch2'!M53)</f>
        <v>NU_Columbia_Artelys Div. 4</v>
      </c>
      <c r="J53" s="6">
        <f>'Ch2'!C53</f>
        <v>198802.42581592899</v>
      </c>
      <c r="K53" s="33">
        <f>IF(G53="","",_xlfn.XLOOKUP(B53&amp;"_"&amp;C53,submissions!A:A,submissions!H:H))</f>
        <v>32</v>
      </c>
      <c r="L53" s="33">
        <f>_xlfn.XLOOKUP(B53&amp;"_"&amp;C53,submissions!A:A,submissions!K:K)</f>
        <v>32</v>
      </c>
      <c r="M53" s="33" t="str">
        <f t="shared" si="1"/>
        <v/>
      </c>
      <c r="N53" s="35">
        <f>'Ch2 best data'!$CR53 + 'Ch2 best data'!$CS53 + 'Ch2 best data'!$CU53 + 'Ch2 best data'!$CV53</f>
        <v>548</v>
      </c>
      <c r="O53" s="54">
        <f>_xlfn.IFNA(_xlfn.XLOOKUP($B53&amp;$C53,data!$F:$F,data!$CH:$CH),-1)</f>
        <v>239</v>
      </c>
      <c r="P53" s="54">
        <f>_xlfn.IFNA(_xlfn.XLOOKUP($B53&amp;$C53,data!$F:$F,data!$CI:$CI),-1)</f>
        <v>48</v>
      </c>
      <c r="Q53" s="54">
        <f>_xlfn.IFNA(_xlfn.XLOOKUP($B53&amp;$C53,data!$F:$F,data!$CK:$CK),-1)</f>
        <v>18437</v>
      </c>
      <c r="R53" s="54">
        <f>_xlfn.IFNA(_xlfn.XLOOKUP($B53&amp;$C53,data!$F:$F,data!$CL:$CL),-1)</f>
        <v>7531</v>
      </c>
      <c r="S53" s="54">
        <f>_xlfn.IFNA(_xlfn.XLOOKUP($B53&amp;$C53,data!$F:$F,data!$CH:$CH),-1) + _xlfn.IFNA(_xlfn.XLOOKUP($B53&amp;$C53,data!$F:$F,data!$CI:$CI),-1) + _xlfn.IFNA(_xlfn.XLOOKUP($B53&amp;$C53,data!$F:$F,data!$CK:$CK),-1) + _xlfn.IFNA(_xlfn.XLOOKUP($B53&amp;$C53,data!$F:$F,data!$CL:$CL),-1)</f>
        <v>26255</v>
      </c>
      <c r="T53" s="8">
        <f>_xlfn.IFNA(_xlfn.XLOOKUP(B53&amp;C53,data!F:F,data!J:J),"")</f>
        <v>44645.298611111109</v>
      </c>
      <c r="U53" s="6">
        <f>'Ch2'!F53</f>
        <v>204293.57418407101</v>
      </c>
      <c r="V53" s="6">
        <f>'Ch2'!D53</f>
        <v>403096</v>
      </c>
      <c r="W53" s="8">
        <f>_xlfn.IFNA(_xlfn.XLOOKUP(B53&amp;C53,data!F$33:F$1710,data!J$33:J$1710),"")</f>
        <v>44645.298611111109</v>
      </c>
      <c r="Y53" s="30">
        <f ca="1"/>
        <v>44649.37222222222</v>
      </c>
      <c r="Z53" t="str">
        <f ca="1"/>
        <v>C2FEN07000</v>
      </c>
      <c r="AA53" s="6">
        <f ca="1"/>
        <v>11</v>
      </c>
      <c r="AB53" s="7">
        <f ca="1"/>
        <v>861839.74967526086</v>
      </c>
      <c r="AC53" s="7">
        <f ca="1"/>
        <v>10041875.1523847</v>
      </c>
      <c r="AD53" s="10" t="str">
        <f ca="1"/>
        <v>GravityX, MoM</v>
      </c>
      <c r="AE53" s="39">
        <f ca="1"/>
        <v>1.0188042865748592E-3</v>
      </c>
      <c r="AF53" s="7">
        <f ca="1"/>
        <v>860962.5972905606</v>
      </c>
      <c r="AG53" s="7" t="str">
        <f ca="1"/>
        <v>GravityX Div. 1</v>
      </c>
      <c r="AH53" s="7">
        <f ca="1"/>
        <v>860962.5972905606</v>
      </c>
      <c r="AI53">
        <f ca="1"/>
        <v>31</v>
      </c>
      <c r="AJ53" s="33">
        <f ca="1"/>
        <v>31</v>
      </c>
      <c r="AK53" s="33" t="str">
        <f t="shared" ca="1" si="2"/>
        <v/>
      </c>
      <c r="AL53" s="33"/>
      <c r="AM53" s="30">
        <f ca="1"/>
        <v>44645.298611111109</v>
      </c>
      <c r="AN53" t="str">
        <f ca="1"/>
        <v>C2FEN08718</v>
      </c>
      <c r="AO53" s="67">
        <f ca="1"/>
        <v>2</v>
      </c>
      <c r="AP53" s="7">
        <f ca="1"/>
        <v>199076.08552056298</v>
      </c>
      <c r="AQ53" s="7">
        <f ca="1"/>
        <v>403369.65970463399</v>
      </c>
      <c r="AR53" s="30" t="str">
        <f ca="1"/>
        <v>GravityX, MoM</v>
      </c>
      <c r="AS53" s="39">
        <f ca="1"/>
        <v>1.3765410734343231E-3</v>
      </c>
      <c r="AT53" s="7">
        <f ca="1"/>
        <v>198802.42581592899</v>
      </c>
      <c r="AU53" t="str">
        <f ca="1"/>
        <v>NU_Columbia_Artelys Div. 4</v>
      </c>
      <c r="AV53" s="7">
        <f ca="1"/>
        <v>198802.42581592899</v>
      </c>
      <c r="AW53">
        <f ca="1"/>
        <v>32</v>
      </c>
      <c r="AX53" s="33">
        <f ca="1"/>
        <v>32</v>
      </c>
      <c r="AY53" s="33" t="str">
        <f t="shared" ca="1" si="4"/>
        <v/>
      </c>
      <c r="BK53">
        <f t="shared" si="7"/>
        <v>52</v>
      </c>
      <c r="BL53" s="39">
        <v>1.5024940943868526E-3</v>
      </c>
      <c r="BM53" s="30">
        <f ca="1"/>
        <v>44649.372916666667</v>
      </c>
      <c r="BN53" t="str">
        <f ca="1"/>
        <v>C2FEN07000</v>
      </c>
      <c r="BO53">
        <f ca="1"/>
        <v>41</v>
      </c>
      <c r="BP53" s="7">
        <f ca="1"/>
        <v>1054018.3199347705</v>
      </c>
      <c r="BQ53" s="7">
        <f ca="1"/>
        <v>10221070.397953101</v>
      </c>
      <c r="BR53" s="30" t="str">
        <f ca="1"/>
        <v>GravityX, MoM</v>
      </c>
      <c r="BS53" s="39">
        <f ca="1"/>
        <v>1.5892093257237061E-3</v>
      </c>
      <c r="BT53" s="7">
        <f ca="1"/>
        <v>1052345.92198167</v>
      </c>
      <c r="BU53" t="str">
        <f ca="1"/>
        <v>GravityX Div. 1-4</v>
      </c>
      <c r="BV53" s="7">
        <f ca="1"/>
        <v>1052345.92198167</v>
      </c>
      <c r="BW53">
        <f ca="1"/>
        <v>31</v>
      </c>
    </row>
    <row r="54" spans="1:75" x14ac:dyDescent="0.2">
      <c r="A54" s="30">
        <f>_xlfn.IFNA(_xlfn.XLOOKUP(B54&amp;C54,data!F:F,data!J:J),DATEVALUE("10/4/2021"))</f>
        <v>44645.690972222219</v>
      </c>
      <c r="B54" s="5" t="s">
        <v>361</v>
      </c>
      <c r="C54" s="5">
        <v>6</v>
      </c>
      <c r="D54" s="7">
        <f t="shared" si="15"/>
        <v>212765.91089952501</v>
      </c>
      <c r="E54" s="6">
        <f>_xlfn.IFNA(_xlfn.XLOOKUP($B54&amp;$C54,data!$F:$F,data!I:I),'Ch2'!D54)</f>
        <v>355710.94404348702</v>
      </c>
      <c r="F54" s="6" t="str">
        <f>_xlfn.IFNA(_xlfn.XLOOKUP($B54&amp;$C54,data!$F:$F,data!B:B),'Ch2'!E54)</f>
        <v>GravityX, MoM</v>
      </c>
      <c r="G54" s="10">
        <f t="shared" si="5"/>
        <v>4.2287449079310147E-3</v>
      </c>
      <c r="H54" s="6">
        <f>IF('Ch2'!C54=D54,"",'Ch2'!K54)</f>
        <v>211869.96685603904</v>
      </c>
      <c r="I54" s="7" t="str">
        <f>IF('Ch2'!C54=D54,"",'Ch2'!M54)</f>
        <v>NU_Columbia_Artelys Div. 4</v>
      </c>
      <c r="J54" s="6">
        <f>'Ch2'!C54</f>
        <v>211869.96685603901</v>
      </c>
      <c r="K54" s="33">
        <f>IF(G54="","",_xlfn.XLOOKUP(B54&amp;"_"&amp;C54,submissions!A:A,submissions!H:H))</f>
        <v>32</v>
      </c>
      <c r="L54" s="33">
        <f>_xlfn.XLOOKUP(B54&amp;"_"&amp;C54,submissions!A:A,submissions!K:K)</f>
        <v>32</v>
      </c>
      <c r="M54" s="33" t="str">
        <f t="shared" si="1"/>
        <v/>
      </c>
      <c r="N54" s="35">
        <f>'Ch2 best data'!$CR54 + 'Ch2 best data'!$CS54 + 'Ch2 best data'!$CU54 + 'Ch2 best data'!$CV54</f>
        <v>1827</v>
      </c>
      <c r="O54" s="54">
        <f>_xlfn.IFNA(_xlfn.XLOOKUP($B54&amp;$C54,data!$F:$F,data!$CH:$CH),-1)</f>
        <v>263</v>
      </c>
      <c r="P54" s="54">
        <f>_xlfn.IFNA(_xlfn.XLOOKUP($B54&amp;$C54,data!$F:$F,data!$CI:$CI),-1)</f>
        <v>49</v>
      </c>
      <c r="Q54" s="54">
        <f>_xlfn.IFNA(_xlfn.XLOOKUP($B54&amp;$C54,data!$F:$F,data!$CK:$CK),-1)</f>
        <v>17448</v>
      </c>
      <c r="R54" s="54">
        <f>_xlfn.IFNA(_xlfn.XLOOKUP($B54&amp;$C54,data!$F:$F,data!$CL:$CL),-1)</f>
        <v>3727</v>
      </c>
      <c r="S54" s="54">
        <f>_xlfn.IFNA(_xlfn.XLOOKUP($B54&amp;$C54,data!$F:$F,data!$CH:$CH),-1) + _xlfn.IFNA(_xlfn.XLOOKUP($B54&amp;$C54,data!$F:$F,data!$CI:$CI),-1) + _xlfn.IFNA(_xlfn.XLOOKUP($B54&amp;$C54,data!$F:$F,data!$CK:$CK),-1) + _xlfn.IFNA(_xlfn.XLOOKUP($B54&amp;$C54,data!$F:$F,data!$CL:$CL),-1)</f>
        <v>21487</v>
      </c>
      <c r="T54" s="8">
        <f>_xlfn.IFNA(_xlfn.XLOOKUP(B54&amp;C54,data!F:F,data!J:J),"")</f>
        <v>44645.690972222219</v>
      </c>
      <c r="U54" s="6">
        <f>'Ch2'!F54</f>
        <v>142945.03314396201</v>
      </c>
      <c r="V54" s="6"/>
      <c r="W54" s="8">
        <f>_xlfn.IFNA(_xlfn.XLOOKUP(B54&amp;C54,data!F$33:F$1710,data!J$33:J$1710),"")</f>
        <v>44645.690972222219</v>
      </c>
      <c r="Y54" s="30">
        <f ca="1"/>
        <v>44649.37222222222</v>
      </c>
      <c r="Z54" t="str">
        <f ca="1"/>
        <v>C2FEN07000</v>
      </c>
      <c r="AA54" s="6">
        <f ca="1"/>
        <v>13</v>
      </c>
      <c r="AB54" s="7">
        <f ca="1"/>
        <v>984813.08791986108</v>
      </c>
      <c r="AC54" s="7">
        <f ca="1"/>
        <v>10319956.5842332</v>
      </c>
      <c r="AD54" s="10" t="str">
        <f ca="1"/>
        <v>GravityX, MoM</v>
      </c>
      <c r="AE54" s="10">
        <f ca="1"/>
        <v>3.9161017611244464E-3</v>
      </c>
      <c r="AF54" s="7">
        <f ca="1"/>
        <v>980971.5036866609</v>
      </c>
      <c r="AG54" s="7" t="str">
        <f ca="1"/>
        <v>GravityX Div. 2,4</v>
      </c>
      <c r="AH54" s="7">
        <f ca="1"/>
        <v>980971.5036866609</v>
      </c>
      <c r="AI54">
        <f ca="1"/>
        <v>31</v>
      </c>
      <c r="AJ54" s="33">
        <f ca="1"/>
        <v>31</v>
      </c>
      <c r="AK54" s="33" t="str">
        <f t="shared" ca="1" si="2"/>
        <v/>
      </c>
      <c r="AL54" s="33"/>
      <c r="AM54" s="30">
        <f ca="1"/>
        <v>44645.690972222219</v>
      </c>
      <c r="AN54" t="str">
        <f ca="1"/>
        <v>C2FEN08718</v>
      </c>
      <c r="AO54" s="67">
        <f ca="1"/>
        <v>6</v>
      </c>
      <c r="AP54" s="7">
        <f ca="1"/>
        <v>212765.91089952501</v>
      </c>
      <c r="AQ54" s="7">
        <f ca="1"/>
        <v>355710.94404348702</v>
      </c>
      <c r="AR54" s="30" t="str">
        <f ca="1"/>
        <v>GravityX, MoM</v>
      </c>
      <c r="AS54" s="39">
        <f ca="1"/>
        <v>4.2287449079310147E-3</v>
      </c>
      <c r="AT54" s="7">
        <f ca="1"/>
        <v>211869.96685603904</v>
      </c>
      <c r="AU54" t="str">
        <f ca="1"/>
        <v>NU_Columbia_Artelys Div. 4</v>
      </c>
      <c r="AV54" s="7">
        <f ca="1"/>
        <v>211869.96685603901</v>
      </c>
      <c r="AW54">
        <f ca="1"/>
        <v>32</v>
      </c>
      <c r="AX54" s="33">
        <f ca="1"/>
        <v>32</v>
      </c>
      <c r="AY54" s="33" t="str">
        <f t="shared" ca="1" si="4"/>
        <v/>
      </c>
      <c r="BK54">
        <f t="shared" si="7"/>
        <v>53</v>
      </c>
      <c r="BL54" s="39">
        <v>1.5892093257237061E-3</v>
      </c>
      <c r="BM54" s="30">
        <f ca="1"/>
        <v>44754.329861111109</v>
      </c>
      <c r="BN54" t="str">
        <f ca="1"/>
        <v>C2FEN31777</v>
      </c>
      <c r="BO54">
        <f ca="1"/>
        <v>15</v>
      </c>
      <c r="BP54" s="7">
        <f ca="1"/>
        <v>3906493.1137239933</v>
      </c>
      <c r="BQ54" s="7">
        <f ca="1"/>
        <v>123948504.06369799</v>
      </c>
      <c r="BR54" s="30" t="str">
        <f ca="1"/>
        <v>GravityX, MoM</v>
      </c>
      <c r="BS54" s="39">
        <f ca="1"/>
        <v>1.646139345505615E-3</v>
      </c>
      <c r="BT54" s="7">
        <f ca="1"/>
        <v>3900073.0500259995</v>
      </c>
      <c r="BU54" t="str">
        <f ca="1"/>
        <v>NU_Columbia_Artelys Div. 4</v>
      </c>
      <c r="BV54" s="7">
        <f ca="1"/>
        <v>3900073.0500259995</v>
      </c>
      <c r="BW54">
        <f ca="1"/>
        <v>16</v>
      </c>
    </row>
    <row r="55" spans="1:75" x14ac:dyDescent="0.2">
      <c r="A55" s="30">
        <f>_xlfn.IFNA(_xlfn.XLOOKUP(B55&amp;C55,data!F:F,data!J:J),DATEVALUE("10/4/2021"))</f>
        <v>44721.507638888892</v>
      </c>
      <c r="B55" s="5" t="s">
        <v>361</v>
      </c>
      <c r="C55" s="5">
        <v>10</v>
      </c>
      <c r="D55" s="7">
        <f t="shared" si="15"/>
        <v>199947.16908949701</v>
      </c>
      <c r="E55" s="6">
        <f>_xlfn.IFNA(_xlfn.XLOOKUP($B55&amp;$C55,data!$F:$F,data!I:I),'Ch2'!D55)</f>
        <v>470538.78698574402</v>
      </c>
      <c r="F55" s="6" t="str">
        <f>_xlfn.IFNA(_xlfn.XLOOKUP($B55&amp;$C55,data!$F:$F,data!B:B),'Ch2'!E55)</f>
        <v>GravityX, MoM</v>
      </c>
      <c r="G55" s="120">
        <f t="shared" si="5"/>
        <v>3.9359839159036625E-6</v>
      </c>
      <c r="H55" s="6">
        <f>IF('Ch2'!C55=D55,"",'Ch2'!K55)</f>
        <v>199946.38210375299</v>
      </c>
      <c r="I55" s="7" t="str">
        <f>IF('Ch2'!C55=D55,"",'Ch2'!M55)</f>
        <v>GravityX Div. 2,4</v>
      </c>
      <c r="J55" s="6">
        <f>'Ch2'!C55</f>
        <v>199946.38210375299</v>
      </c>
      <c r="K55" s="33">
        <f>IF(G55="","",_xlfn.XLOOKUP(B55&amp;"_"&amp;C55,submissions!A:A,submissions!H:H))</f>
        <v>21</v>
      </c>
      <c r="L55" s="33">
        <f>_xlfn.XLOOKUP(B55&amp;"_"&amp;C55,submissions!A:A,submissions!K:K)</f>
        <v>21</v>
      </c>
      <c r="M55" s="33" t="str">
        <f t="shared" si="1"/>
        <v/>
      </c>
      <c r="N55" s="35">
        <f>'Ch2 best data'!$CR55 + 'Ch2 best data'!$CS55 + 'Ch2 best data'!$CU55 + 'Ch2 best data'!$CV55</f>
        <v>0</v>
      </c>
      <c r="O55" s="54">
        <f>_xlfn.IFNA(_xlfn.XLOOKUP($B55&amp;$C55,data!$F:$F,data!$CH:$CH),-1)</f>
        <v>0</v>
      </c>
      <c r="P55" s="54">
        <f>_xlfn.IFNA(_xlfn.XLOOKUP($B55&amp;$C55,data!$F:$F,data!$CI:$CI),-1)</f>
        <v>0</v>
      </c>
      <c r="Q55" s="54">
        <f>_xlfn.IFNA(_xlfn.XLOOKUP($B55&amp;$C55,data!$F:$F,data!$CK:$CK),-1)</f>
        <v>0</v>
      </c>
      <c r="R55" s="54">
        <f>_xlfn.IFNA(_xlfn.XLOOKUP($B55&amp;$C55,data!$F:$F,data!$CL:$CL),-1)</f>
        <v>0</v>
      </c>
      <c r="S55" s="54">
        <f>_xlfn.IFNA(_xlfn.XLOOKUP($B55&amp;$C55,data!$F:$F,data!$CH:$CH),-1) + _xlfn.IFNA(_xlfn.XLOOKUP($B55&amp;$C55,data!$F:$F,data!$CI:$CI),-1) + _xlfn.IFNA(_xlfn.XLOOKUP($B55&amp;$C55,data!$F:$F,data!$CK:$CK),-1) + _xlfn.IFNA(_xlfn.XLOOKUP($B55&amp;$C55,data!$F:$F,data!$CL:$CL),-1)</f>
        <v>0</v>
      </c>
      <c r="T55" s="8">
        <f>_xlfn.IFNA(_xlfn.XLOOKUP(B55&amp;C55,data!F:F,data!J:J),"")</f>
        <v>44721.507638888892</v>
      </c>
      <c r="U55" s="6">
        <f>'Ch2'!F55</f>
        <v>270591.61789624701</v>
      </c>
      <c r="V55" s="6"/>
      <c r="W55" s="8">
        <f>_xlfn.IFNA(_xlfn.XLOOKUP(B55&amp;C55,data!F$33:F$1710,data!J$33:J$1710),"")</f>
        <v>44721.507638888892</v>
      </c>
      <c r="Y55" s="30">
        <f ca="1"/>
        <v>44649.37222222222</v>
      </c>
      <c r="Z55" t="str">
        <f ca="1"/>
        <v>C2FEN07000</v>
      </c>
      <c r="AA55" s="6">
        <f ca="1"/>
        <v>16</v>
      </c>
      <c r="AB55" s="7">
        <f ca="1"/>
        <v>885898.11672819033</v>
      </c>
      <c r="AC55" s="7">
        <f ca="1"/>
        <v>10239201.233561801</v>
      </c>
      <c r="AD55" s="10" t="str">
        <f ca="1"/>
        <v>GravityX, MoM</v>
      </c>
      <c r="AE55" s="39">
        <f ca="1"/>
        <v>2.7031203694538597E-3</v>
      </c>
      <c r="AF55" s="7">
        <f ca="1"/>
        <v>883509.88316638954</v>
      </c>
      <c r="AG55" s="7" t="str">
        <f ca="1"/>
        <v>GravityX Div. 4</v>
      </c>
      <c r="AH55" s="7">
        <f ca="1"/>
        <v>883509.88316638954</v>
      </c>
      <c r="AI55">
        <f ca="1"/>
        <v>31</v>
      </c>
      <c r="AJ55" s="33">
        <f ca="1"/>
        <v>31</v>
      </c>
      <c r="AK55" s="33" t="str">
        <f t="shared" ca="1" si="2"/>
        <v/>
      </c>
      <c r="AL55" s="33"/>
      <c r="AM55" s="30">
        <f ca="1"/>
        <v>44721.507638888892</v>
      </c>
      <c r="AN55" t="str">
        <f ca="1"/>
        <v>C2FEN08718</v>
      </c>
      <c r="AO55" s="67">
        <f ca="1"/>
        <v>10</v>
      </c>
      <c r="AP55" s="7">
        <f ca="1"/>
        <v>199947.16908949701</v>
      </c>
      <c r="AQ55" s="7">
        <f ca="1"/>
        <v>470538.78698574402</v>
      </c>
      <c r="AR55" s="30" t="str">
        <f ca="1"/>
        <v>GravityX, MoM</v>
      </c>
      <c r="AS55" s="120">
        <f ca="1"/>
        <v>3.9359839159036625E-6</v>
      </c>
      <c r="AT55" s="7">
        <f ca="1"/>
        <v>199946.38210375299</v>
      </c>
      <c r="AU55" t="str">
        <f ca="1"/>
        <v>GravityX Div. 2,4</v>
      </c>
      <c r="AV55" s="7">
        <f ca="1"/>
        <v>199946.38210375299</v>
      </c>
      <c r="AW55">
        <f ca="1"/>
        <v>21</v>
      </c>
      <c r="AX55" s="33">
        <f ca="1"/>
        <v>21</v>
      </c>
      <c r="AY55" s="33" t="str">
        <f t="shared" ca="1" si="4"/>
        <v/>
      </c>
      <c r="BK55">
        <f t="shared" si="7"/>
        <v>54</v>
      </c>
      <c r="BL55" s="39">
        <v>1.646139345505615E-3</v>
      </c>
      <c r="BM55" s="30">
        <f ca="1"/>
        <v>44860.429166666669</v>
      </c>
      <c r="BN55" t="str">
        <f ca="1"/>
        <v>C2FEN00617</v>
      </c>
      <c r="BO55">
        <f ca="1"/>
        <v>73</v>
      </c>
      <c r="BP55" s="7">
        <f ca="1"/>
        <v>541603.89754902595</v>
      </c>
      <c r="BQ55" s="7">
        <f ca="1"/>
        <v>1294545.11137452</v>
      </c>
      <c r="BR55" s="30" t="str">
        <f ca="1"/>
        <v>GravityX, MoM</v>
      </c>
      <c r="BS55" s="39">
        <f ca="1"/>
        <v>1.7276929438359012E-3</v>
      </c>
      <c r="BT55" s="7">
        <f ca="1"/>
        <v>541569.78617450595</v>
      </c>
      <c r="BU55" t="str">
        <f ca="1"/>
        <v>GOT-BSI-OPF, MoM</v>
      </c>
      <c r="BV55" s="7">
        <f ca="1"/>
        <v>540669.786174507</v>
      </c>
      <c r="BW55">
        <f ca="1"/>
        <v>119</v>
      </c>
    </row>
    <row r="56" spans="1:75" x14ac:dyDescent="0.2">
      <c r="A56" s="30">
        <f>_xlfn.IFNA(_xlfn.XLOOKUP(B56&amp;C56,data!F:F,data!J:J),DATEVALUE("10/4/2021"))</f>
        <v>44663.692361111112</v>
      </c>
      <c r="B56" s="5" t="s">
        <v>361</v>
      </c>
      <c r="C56" s="5">
        <v>11</v>
      </c>
      <c r="D56" s="7">
        <f t="shared" si="15"/>
        <v>194593.792482558</v>
      </c>
      <c r="E56" s="6">
        <f>_xlfn.IFNA(_xlfn.XLOOKUP($B56&amp;$C56,data!$F:$F,data!I:I),'Ch2'!D56)</f>
        <v>576425.34203596902</v>
      </c>
      <c r="F56" s="6" t="str">
        <f>_xlfn.IFNA(_xlfn.XLOOKUP($B56&amp;$C56,data!$F:$F,data!B:B),'Ch2'!E56)</f>
        <v>GravityX, MoM</v>
      </c>
      <c r="G56" s="10">
        <f t="shared" si="5"/>
        <v>1.7651178542177348E-4</v>
      </c>
      <c r="H56" s="6">
        <f>IF('Ch2'!C56=D56,"",'Ch2'!K56)</f>
        <v>194559.45044658898</v>
      </c>
      <c r="I56" s="7" t="str">
        <f>IF('Ch2'!C56=D56,"",'Ch2'!M56)</f>
        <v>GO-SNIP Div. 2,4</v>
      </c>
      <c r="J56" s="6">
        <f>'Ch2'!C56</f>
        <v>194559.45044658898</v>
      </c>
      <c r="K56" s="33">
        <f>IF(G56="","",_xlfn.XLOOKUP(B56&amp;"_"&amp;C56,submissions!A:A,submissions!H:H))</f>
        <v>29</v>
      </c>
      <c r="L56" s="33">
        <f>_xlfn.XLOOKUP(B56&amp;"_"&amp;C56,submissions!A:A,submissions!K:K)</f>
        <v>29</v>
      </c>
      <c r="M56" s="33" t="str">
        <f t="shared" si="1"/>
        <v/>
      </c>
      <c r="N56" s="35">
        <f>'Ch2 best data'!$CR56 + 'Ch2 best data'!$CS56 + 'Ch2 best data'!$CU56 + 'Ch2 best data'!$CV56</f>
        <v>0</v>
      </c>
      <c r="O56" s="54">
        <f>_xlfn.IFNA(_xlfn.XLOOKUP($B56&amp;$C56,data!$F:$F,data!$CH:$CH),-1)</f>
        <v>0</v>
      </c>
      <c r="P56" s="54">
        <f>_xlfn.IFNA(_xlfn.XLOOKUP($B56&amp;$C56,data!$F:$F,data!$CI:$CI),-1)</f>
        <v>0</v>
      </c>
      <c r="Q56" s="54">
        <f>_xlfn.IFNA(_xlfn.XLOOKUP($B56&amp;$C56,data!$F:$F,data!$CK:$CK),-1)</f>
        <v>0</v>
      </c>
      <c r="R56" s="54">
        <f>_xlfn.IFNA(_xlfn.XLOOKUP($B56&amp;$C56,data!$F:$F,data!$CL:$CL),-1)</f>
        <v>0</v>
      </c>
      <c r="S56" s="54">
        <f>_xlfn.IFNA(_xlfn.XLOOKUP($B56&amp;$C56,data!$F:$F,data!$CH:$CH),-1) + _xlfn.IFNA(_xlfn.XLOOKUP($B56&amp;$C56,data!$F:$F,data!$CI:$CI),-1) + _xlfn.IFNA(_xlfn.XLOOKUP($B56&amp;$C56,data!$F:$F,data!$CK:$CK),-1) + _xlfn.IFNA(_xlfn.XLOOKUP($B56&amp;$C56,data!$F:$F,data!$CL:$CL),-1)</f>
        <v>0</v>
      </c>
      <c r="T56" s="8">
        <f>_xlfn.IFNA(_xlfn.XLOOKUP(B56&amp;C56,data!F:F,data!J:J),"")</f>
        <v>44663.692361111112</v>
      </c>
      <c r="U56" s="6">
        <f>'Ch2'!F56</f>
        <v>381831.54955341102</v>
      </c>
      <c r="V56" s="6"/>
      <c r="W56" s="8">
        <f>_xlfn.IFNA(_xlfn.XLOOKUP(B56&amp;C56,data!F$33:F$1710,data!J$33:J$1710),"")</f>
        <v>44663.692361111112</v>
      </c>
      <c r="Y56" s="30">
        <f ca="1"/>
        <v>44648.337500000001</v>
      </c>
      <c r="Z56" t="str">
        <f ca="1"/>
        <v>C2FEN17700</v>
      </c>
      <c r="AA56" s="6">
        <f ca="1"/>
        <v>106</v>
      </c>
      <c r="AB56" s="7">
        <f ca="1"/>
        <v>5485891.4999551903</v>
      </c>
      <c r="AC56" s="7">
        <f ca="1"/>
        <v>14150735.4996011</v>
      </c>
      <c r="AD56" s="10" t="str">
        <f ca="1"/>
        <v>GravityX, MoM</v>
      </c>
      <c r="AE56" s="39">
        <f ca="1"/>
        <v>5.4432796341563616E-4</v>
      </c>
      <c r="AF56" s="7">
        <f ca="1"/>
        <v>5482907.0003540907</v>
      </c>
      <c r="AG56" s="7" t="str">
        <f ca="1"/>
        <v>GravityX Div. 2,4</v>
      </c>
      <c r="AH56" s="7">
        <f ca="1"/>
        <v>5482907.0003540907</v>
      </c>
      <c r="AI56">
        <f ca="1"/>
        <v>32</v>
      </c>
      <c r="AJ56" s="33">
        <f ca="1"/>
        <v>32</v>
      </c>
      <c r="AK56" s="33" t="str">
        <f t="shared" ca="1" si="2"/>
        <v/>
      </c>
      <c r="AL56" s="33"/>
      <c r="AM56" s="30">
        <f ca="1"/>
        <v>44663.692361111112</v>
      </c>
      <c r="AN56" t="str">
        <f ca="1"/>
        <v>C2FEN08718</v>
      </c>
      <c r="AO56" s="67">
        <f ca="1"/>
        <v>11</v>
      </c>
      <c r="AP56" s="7">
        <f ca="1"/>
        <v>194593.792482558</v>
      </c>
      <c r="AQ56" s="7">
        <f ca="1"/>
        <v>576425.34203596902</v>
      </c>
      <c r="AR56" s="30" t="str">
        <f ca="1"/>
        <v>GravityX, MoM</v>
      </c>
      <c r="AS56" s="39">
        <f ca="1"/>
        <v>1.7651178542177348E-4</v>
      </c>
      <c r="AT56" s="7">
        <f ca="1"/>
        <v>194559.45044658898</v>
      </c>
      <c r="AU56" t="str">
        <f ca="1"/>
        <v>GO-SNIP Div. 2,4</v>
      </c>
      <c r="AV56" s="7">
        <f ca="1"/>
        <v>194559.45044658898</v>
      </c>
      <c r="AW56">
        <f ca="1"/>
        <v>29</v>
      </c>
      <c r="AX56" s="33">
        <f ca="1"/>
        <v>29</v>
      </c>
      <c r="AY56" s="33" t="str">
        <f t="shared" ca="1" si="4"/>
        <v/>
      </c>
      <c r="BK56">
        <f t="shared" si="7"/>
        <v>55</v>
      </c>
      <c r="BL56" s="39">
        <v>1.6646019863009176E-3</v>
      </c>
      <c r="BM56" s="30">
        <f ca="1"/>
        <v>44649.372916666667</v>
      </c>
      <c r="BN56" t="str">
        <f ca="1"/>
        <v>C2FEN07000</v>
      </c>
      <c r="BO56">
        <f ca="1"/>
        <v>23</v>
      </c>
      <c r="BP56" s="7">
        <f ca="1"/>
        <v>885202.8285672497</v>
      </c>
      <c r="BQ56" s="7">
        <f ca="1"/>
        <v>10200606.0519212</v>
      </c>
      <c r="BR56" s="30" t="str">
        <f ca="1"/>
        <v>GravityX, MoM</v>
      </c>
      <c r="BS56" s="39">
        <f ca="1"/>
        <v>1.8040245449468806E-3</v>
      </c>
      <c r="BT56" s="7">
        <f ca="1"/>
        <v>883608.77664604969</v>
      </c>
      <c r="BU56" t="str">
        <f ca="1"/>
        <v>GravityX Div. 2</v>
      </c>
      <c r="BV56" s="7">
        <f ca="1"/>
        <v>883608.77664604969</v>
      </c>
      <c r="BW56">
        <f ca="1"/>
        <v>31</v>
      </c>
    </row>
    <row r="57" spans="1:75" x14ac:dyDescent="0.2">
      <c r="A57" s="30">
        <f>_xlfn.IFNA(_xlfn.XLOOKUP(B57&amp;C57,data!F:F,data!J:J),DATEVALUE("10/4/2021"))</f>
        <v>44708.509027777778</v>
      </c>
      <c r="B57" s="5" t="s">
        <v>361</v>
      </c>
      <c r="C57" s="5">
        <v>20</v>
      </c>
      <c r="D57" s="7">
        <f t="shared" si="15"/>
        <v>200300.26364781399</v>
      </c>
      <c r="E57" s="6">
        <f>_xlfn.IFNA(_xlfn.XLOOKUP($B57&amp;$C57,data!$F:$F,data!I:I),'Ch2'!D57)</f>
        <v>663766.28624923399</v>
      </c>
      <c r="F57" s="6" t="str">
        <f>_xlfn.IFNA(_xlfn.XLOOKUP($B57&amp;$C57,data!$F:$F,data!B:B),'Ch2'!E57)</f>
        <v>GravityX, MoM</v>
      </c>
      <c r="G57" s="10">
        <f t="shared" si="5"/>
        <v>7.6322495239145027E-5</v>
      </c>
      <c r="H57" s="6">
        <f>IF('Ch2'!C57=D57,"",'Ch2'!K57)</f>
        <v>200284.97739858</v>
      </c>
      <c r="I57" s="7" t="str">
        <f>IF('Ch2'!C57=D57,"",'Ch2'!M57)</f>
        <v>GravityX Div. 2,4</v>
      </c>
      <c r="J57" s="6">
        <f>'Ch2'!C57</f>
        <v>200284.97739858</v>
      </c>
      <c r="K57" s="33">
        <f>IF(G57="","",_xlfn.XLOOKUP(B57&amp;"_"&amp;C57,submissions!A:A,submissions!H:H))</f>
        <v>23</v>
      </c>
      <c r="L57" s="33">
        <f>_xlfn.XLOOKUP(B57&amp;"_"&amp;C57,submissions!A:A,submissions!K:K)</f>
        <v>23</v>
      </c>
      <c r="M57" s="33" t="str">
        <f t="shared" si="1"/>
        <v/>
      </c>
      <c r="N57" s="35">
        <f>'Ch2 best data'!$CR57 + 'Ch2 best data'!$CS57 + 'Ch2 best data'!$CU57 + 'Ch2 best data'!$CV57</f>
        <v>0</v>
      </c>
      <c r="O57" s="54">
        <f>_xlfn.IFNA(_xlfn.XLOOKUP($B57&amp;$C57,data!$F:$F,data!$CH:$CH),-1)</f>
        <v>0</v>
      </c>
      <c r="P57" s="54">
        <f>_xlfn.IFNA(_xlfn.XLOOKUP($B57&amp;$C57,data!$F:$F,data!$CI:$CI),-1)</f>
        <v>0</v>
      </c>
      <c r="Q57" s="54">
        <f>_xlfn.IFNA(_xlfn.XLOOKUP($B57&amp;$C57,data!$F:$F,data!$CK:$CK),-1)</f>
        <v>0</v>
      </c>
      <c r="R57" s="54">
        <f>_xlfn.IFNA(_xlfn.XLOOKUP($B57&amp;$C57,data!$F:$F,data!$CL:$CL),-1)</f>
        <v>0</v>
      </c>
      <c r="S57" s="54">
        <f>_xlfn.IFNA(_xlfn.XLOOKUP($B57&amp;$C57,data!$F:$F,data!$CH:$CH),-1) + _xlfn.IFNA(_xlfn.XLOOKUP($B57&amp;$C57,data!$F:$F,data!$CI:$CI),-1) + _xlfn.IFNA(_xlfn.XLOOKUP($B57&amp;$C57,data!$F:$F,data!$CK:$CK),-1) + _xlfn.IFNA(_xlfn.XLOOKUP($B57&amp;$C57,data!$F:$F,data!$CL:$CL),-1)</f>
        <v>0</v>
      </c>
      <c r="T57" s="8">
        <f>_xlfn.IFNA(_xlfn.XLOOKUP(B57&amp;C57,data!F:F,data!J:J),"")</f>
        <v>44708.509027777778</v>
      </c>
      <c r="U57" s="6">
        <f>'Ch2'!F57</f>
        <v>463466.02260142</v>
      </c>
      <c r="V57" s="6"/>
      <c r="W57" s="8">
        <f>_xlfn.IFNA(_xlfn.XLOOKUP(B57&amp;C57,data!F$33:F$1710,data!J$33:J$1710),"")</f>
        <v>44708.509027777778</v>
      </c>
      <c r="Y57" s="30">
        <f ca="1"/>
        <v>44648.337500000001</v>
      </c>
      <c r="Z57" t="str">
        <f ca="1"/>
        <v>C2FEN17700</v>
      </c>
      <c r="AA57" s="6">
        <f ca="1"/>
        <v>107</v>
      </c>
      <c r="AB57" s="7">
        <f ca="1"/>
        <v>5503808.9770123307</v>
      </c>
      <c r="AC57" s="7">
        <f ca="1"/>
        <v>13963359.2337519</v>
      </c>
      <c r="AD57" s="10" t="str">
        <f ca="1"/>
        <v>GravityX, MoM</v>
      </c>
      <c r="AE57" s="39">
        <f ca="1"/>
        <v>6.1999755128283596E-4</v>
      </c>
      <c r="AF57" s="7">
        <f ca="1"/>
        <v>5500398.7432604302</v>
      </c>
      <c r="AG57" s="7" t="str">
        <f ca="1"/>
        <v>GravityX Div. 2,4</v>
      </c>
      <c r="AH57" s="7">
        <f ca="1"/>
        <v>5500398.7432604302</v>
      </c>
      <c r="AI57">
        <f ca="1"/>
        <v>32</v>
      </c>
      <c r="AJ57" s="33">
        <f ca="1"/>
        <v>32</v>
      </c>
      <c r="AK57" s="33" t="str">
        <f t="shared" ca="1" si="2"/>
        <v/>
      </c>
      <c r="AL57" s="33"/>
      <c r="AM57" s="30">
        <f ca="1"/>
        <v>44708.509027777778</v>
      </c>
      <c r="AN57" t="str">
        <f ca="1"/>
        <v>C2FEN08718</v>
      </c>
      <c r="AO57" s="67">
        <f ca="1"/>
        <v>20</v>
      </c>
      <c r="AP57" s="7">
        <f ca="1"/>
        <v>200300.26364781399</v>
      </c>
      <c r="AQ57" s="7">
        <f ca="1"/>
        <v>663766.28624923399</v>
      </c>
      <c r="AR57" s="30" t="str">
        <f ca="1"/>
        <v>GravityX, MoM</v>
      </c>
      <c r="AS57" s="39">
        <f ca="1"/>
        <v>7.6322495239145027E-5</v>
      </c>
      <c r="AT57" s="7">
        <f ca="1"/>
        <v>200284.97739858</v>
      </c>
      <c r="AU57" t="str">
        <f ca="1"/>
        <v>GravityX Div. 2,4</v>
      </c>
      <c r="AV57" s="7">
        <f ca="1"/>
        <v>200284.97739858</v>
      </c>
      <c r="AW57">
        <f ca="1"/>
        <v>23</v>
      </c>
      <c r="AX57" s="33">
        <f ca="1"/>
        <v>23</v>
      </c>
      <c r="AY57" s="33" t="str">
        <f t="shared" ca="1" si="4"/>
        <v/>
      </c>
      <c r="BK57">
        <f t="shared" si="7"/>
        <v>56</v>
      </c>
      <c r="BL57" s="39">
        <v>1.8040245449468806E-3</v>
      </c>
      <c r="BM57" s="30">
        <f ca="1"/>
        <v>44706.943055555559</v>
      </c>
      <c r="BN57" t="str">
        <f ca="1"/>
        <v>C2FEN07000</v>
      </c>
      <c r="BO57">
        <f ca="1"/>
        <v>22</v>
      </c>
      <c r="BP57" s="7">
        <f ca="1"/>
        <v>1251396.7329261992</v>
      </c>
      <c r="BQ57" s="7">
        <f ca="1"/>
        <v>8290484.4361380097</v>
      </c>
      <c r="BR57" s="30" t="str">
        <f ca="1"/>
        <v>GravityX, MoM</v>
      </c>
      <c r="BS57" s="39">
        <f ca="1"/>
        <v>1.8697530249436323E-3</v>
      </c>
      <c r="BT57" s="7">
        <f ca="1"/>
        <v>1249061.2967881896</v>
      </c>
      <c r="BU57" t="str">
        <f ca="1"/>
        <v>GravityX Div. 1</v>
      </c>
      <c r="BV57" s="7">
        <f ca="1"/>
        <v>1249061.2967881896</v>
      </c>
      <c r="BW57">
        <f ca="1"/>
        <v>23</v>
      </c>
    </row>
    <row r="58" spans="1:75" x14ac:dyDescent="0.2">
      <c r="A58" s="30">
        <f>_xlfn.IFNA(_xlfn.XLOOKUP(B58&amp;C58,data!F:F,data!J:J),DATEVALUE("10/4/2021"))</f>
        <v>44591.69027777778</v>
      </c>
      <c r="B58" s="5" t="s">
        <v>362</v>
      </c>
      <c r="C58" s="5">
        <v>4</v>
      </c>
      <c r="D58" s="7">
        <f t="shared" si="15"/>
        <v>297981.23300706805</v>
      </c>
      <c r="E58" s="6">
        <f>_xlfn.IFNA(_xlfn.XLOOKUP($B58&amp;$C58,data!$F:$F,data!I:I),'Ch2'!D58)</f>
        <v>670108.07745276205</v>
      </c>
      <c r="F58" s="6" t="str">
        <f>_xlfn.IFNA(_xlfn.XLOOKUP($B58&amp;$C58,data!$F:$F,data!B:B),'Ch2'!E58)</f>
        <v>GravityX, MoM</v>
      </c>
      <c r="G58" s="10">
        <f t="shared" si="5"/>
        <v>1.2603148347636317E-3</v>
      </c>
      <c r="H58" s="6">
        <f>IF('Ch2'!C58=D58,"",'Ch2'!K58)</f>
        <v>297981.23300706805</v>
      </c>
      <c r="I58" s="7" t="s">
        <v>357</v>
      </c>
      <c r="J58" s="6">
        <f>'Ch2'!C58</f>
        <v>297606.15555430599</v>
      </c>
      <c r="K58" s="33">
        <f>IF(G58="","",_xlfn.XLOOKUP(B58&amp;"_"&amp;C58,submissions!A:A,submissions!H:H))</f>
        <v>40</v>
      </c>
      <c r="L58" s="33">
        <f>_xlfn.XLOOKUP(B58&amp;"_"&amp;C58,submissions!A:A,submissions!K:K)</f>
        <v>40</v>
      </c>
      <c r="M58" s="33" t="str">
        <f t="shared" si="1"/>
        <v>***</v>
      </c>
      <c r="N58" s="35">
        <f>'Ch2 best data'!$CR58 + 'Ch2 best data'!$CS58 + 'Ch2 best data'!$CU58 + 'Ch2 best data'!$CV58</f>
        <v>0</v>
      </c>
      <c r="O58" s="54">
        <f>_xlfn.IFNA(_xlfn.XLOOKUP($B58&amp;$C58,data!$F:$F,data!$CH:$CH),-1)</f>
        <v>0</v>
      </c>
      <c r="P58" s="54">
        <f>_xlfn.IFNA(_xlfn.XLOOKUP($B58&amp;$C58,data!$F:$F,data!$CI:$CI),-1)</f>
        <v>0</v>
      </c>
      <c r="Q58" s="54">
        <f>_xlfn.IFNA(_xlfn.XLOOKUP($B58&amp;$C58,data!$F:$F,data!$CK:$CK),-1)</f>
        <v>0</v>
      </c>
      <c r="R58" s="54">
        <f>_xlfn.IFNA(_xlfn.XLOOKUP($B58&amp;$C58,data!$F:$F,data!$CL:$CL),-1)</f>
        <v>0</v>
      </c>
      <c r="S58" s="54">
        <f>_xlfn.IFNA(_xlfn.XLOOKUP($B58&amp;$C58,data!$F:$F,data!$CH:$CH),-1) + _xlfn.IFNA(_xlfn.XLOOKUP($B58&amp;$C58,data!$F:$F,data!$CI:$CI),-1) + _xlfn.IFNA(_xlfn.XLOOKUP($B58&amp;$C58,data!$F:$F,data!$CK:$CK),-1) + _xlfn.IFNA(_xlfn.XLOOKUP($B58&amp;$C58,data!$F:$F,data!$CL:$CL),-1)</f>
        <v>0</v>
      </c>
      <c r="T58" s="8">
        <f>_xlfn.IFNA(_xlfn.XLOOKUP(B58&amp;C58,data!F:F,data!J:J),"")</f>
        <v>44591.69027777778</v>
      </c>
      <c r="U58" s="6">
        <f>'Ch2'!F58</f>
        <v>372126.84444569401</v>
      </c>
      <c r="V58" s="6">
        <f>'Ch2'!D58</f>
        <v>669733</v>
      </c>
      <c r="W58" s="40">
        <v>44591</v>
      </c>
      <c r="Y58" s="30">
        <f ca="1"/>
        <v>44647.916666666664</v>
      </c>
      <c r="Z58" t="str">
        <f ca="1"/>
        <v>C2FEN07000</v>
      </c>
      <c r="AA58" s="6">
        <f ca="1"/>
        <v>10</v>
      </c>
      <c r="AB58" s="7">
        <f ca="1"/>
        <v>1208926.7707149992</v>
      </c>
      <c r="AC58" s="7">
        <f ca="1"/>
        <v>8156682.7464534696</v>
      </c>
      <c r="AD58" s="10" t="str">
        <f ca="1"/>
        <v>GravityX, MoM</v>
      </c>
      <c r="AE58" s="39">
        <f ca="1"/>
        <v>1.8943052718338738E-3</v>
      </c>
      <c r="AF58" s="7">
        <f ca="1"/>
        <v>1206641.0242615296</v>
      </c>
      <c r="AG58" s="7" t="str">
        <f ca="1"/>
        <v>GravityX Div. 2,4</v>
      </c>
      <c r="AH58" s="7">
        <f ca="1"/>
        <v>1206641.0242615296</v>
      </c>
      <c r="AI58">
        <f ca="1"/>
        <v>32</v>
      </c>
      <c r="AJ58" s="33">
        <f ca="1"/>
        <v>32</v>
      </c>
      <c r="AK58" s="33" t="str">
        <f t="shared" ca="1" si="2"/>
        <v/>
      </c>
      <c r="AL58" s="33"/>
      <c r="AM58" s="30">
        <f ca="1"/>
        <v>44591.69027777778</v>
      </c>
      <c r="AN58" t="str">
        <f ca="1"/>
        <v>C2FEN10480</v>
      </c>
      <c r="AO58" s="67">
        <f ca="1"/>
        <v>4</v>
      </c>
      <c r="AP58" s="7">
        <f ca="1"/>
        <v>297981.23300706805</v>
      </c>
      <c r="AQ58" s="7">
        <f ca="1"/>
        <v>670108.07745276205</v>
      </c>
      <c r="AR58" s="30" t="str">
        <f ca="1"/>
        <v>GravityX, MoM</v>
      </c>
      <c r="AS58" s="39">
        <f ca="1"/>
        <v>1.2603148347636317E-3</v>
      </c>
      <c r="AT58" s="7">
        <f ca="1"/>
        <v>297981.23300706805</v>
      </c>
      <c r="AU58" t="str">
        <f ca="1"/>
        <v>GravityX Div. 1</v>
      </c>
      <c r="AV58" s="7">
        <f ca="1"/>
        <v>297606.15555430599</v>
      </c>
      <c r="AW58">
        <f ca="1"/>
        <v>40</v>
      </c>
      <c r="AX58" s="33">
        <f ca="1"/>
        <v>40</v>
      </c>
      <c r="AY58" s="33" t="str">
        <f t="shared" ca="1" si="4"/>
        <v/>
      </c>
      <c r="BK58">
        <f t="shared" si="7"/>
        <v>57</v>
      </c>
      <c r="BL58" s="39">
        <v>1.8697530249436323E-3</v>
      </c>
      <c r="BM58" s="30">
        <f ca="1"/>
        <v>44647.916666666664</v>
      </c>
      <c r="BN58" t="str">
        <f ca="1"/>
        <v>C2FEN07000</v>
      </c>
      <c r="BO58">
        <f ca="1"/>
        <v>10</v>
      </c>
      <c r="BP58" s="7">
        <f ca="1"/>
        <v>1208926.7707149992</v>
      </c>
      <c r="BQ58" s="7">
        <f ca="1"/>
        <v>8156682.7464534696</v>
      </c>
      <c r="BR58" s="30" t="str">
        <f ca="1"/>
        <v>GravityX, MoM</v>
      </c>
      <c r="BS58" s="39">
        <f ca="1"/>
        <v>1.8943052718338738E-3</v>
      </c>
      <c r="BT58" s="7">
        <f ca="1"/>
        <v>1206641.0242615296</v>
      </c>
      <c r="BU58" t="str">
        <f ca="1"/>
        <v>GravityX Div. 2,4</v>
      </c>
      <c r="BV58" s="7">
        <f ca="1"/>
        <v>1206641.0242615296</v>
      </c>
      <c r="BW58">
        <f ca="1"/>
        <v>32</v>
      </c>
    </row>
    <row r="59" spans="1:75" x14ac:dyDescent="0.2">
      <c r="A59" s="30">
        <f>_xlfn.IFNA(_xlfn.XLOOKUP(B59&amp;C59,data!F:F,data!J:J),DATEVALUE("10/4/2021"))</f>
        <v>44653.538888888892</v>
      </c>
      <c r="B59" s="5" t="s">
        <v>362</v>
      </c>
      <c r="C59" s="5">
        <v>7</v>
      </c>
      <c r="D59" s="7">
        <f t="shared" si="15"/>
        <v>287434.45834978099</v>
      </c>
      <c r="E59" s="6">
        <f>_xlfn.IFNA(_xlfn.XLOOKUP($B59&amp;$C59,data!$F:$F,data!I:I),'Ch2'!D59)</f>
        <v>631919.331003514</v>
      </c>
      <c r="F59" s="6" t="str">
        <f>_xlfn.IFNA(_xlfn.XLOOKUP($B59&amp;$C59,data!$F:$F,data!B:B),'Ch2'!E59)</f>
        <v>GravityX, MoM</v>
      </c>
      <c r="G59" s="10">
        <f t="shared" si="5"/>
        <v>2.5518762468745848E-4</v>
      </c>
      <c r="H59" s="6">
        <f>IF('Ch2'!C59=D59,"",'Ch2'!K59)</f>
        <v>287361.12734626606</v>
      </c>
      <c r="I59" s="7" t="str">
        <f>IF('Ch2'!C59=D59,"",'Ch2'!M59)</f>
        <v>GravityX Div. 2,4</v>
      </c>
      <c r="J59" s="6">
        <f>'Ch2'!C59</f>
        <v>287361.127346266</v>
      </c>
      <c r="K59" s="33">
        <f>IF(G59="","",_xlfn.XLOOKUP(B59&amp;"_"&amp;C59,submissions!A:A,submissions!H:H))</f>
        <v>31</v>
      </c>
      <c r="L59" s="33">
        <f>_xlfn.XLOOKUP(B59&amp;"_"&amp;C59,submissions!A:A,submissions!K:K)</f>
        <v>31</v>
      </c>
      <c r="M59" s="33" t="str">
        <f t="shared" si="1"/>
        <v/>
      </c>
      <c r="N59" s="35">
        <f>'Ch2 best data'!$CR59 + 'Ch2 best data'!$CS59 + 'Ch2 best data'!$CU59 + 'Ch2 best data'!$CV59</f>
        <v>0</v>
      </c>
      <c r="O59" s="54">
        <f>_xlfn.IFNA(_xlfn.XLOOKUP($B59&amp;$C59,data!$F:$F,data!$CH:$CH),-1)</f>
        <v>0</v>
      </c>
      <c r="P59" s="54">
        <f>_xlfn.IFNA(_xlfn.XLOOKUP($B59&amp;$C59,data!$F:$F,data!$CI:$CI),-1)</f>
        <v>0</v>
      </c>
      <c r="Q59" s="54">
        <f>_xlfn.IFNA(_xlfn.XLOOKUP($B59&amp;$C59,data!$F:$F,data!$CK:$CK),-1)</f>
        <v>0</v>
      </c>
      <c r="R59" s="54">
        <f>_xlfn.IFNA(_xlfn.XLOOKUP($B59&amp;$C59,data!$F:$F,data!$CL:$CL),-1)</f>
        <v>0</v>
      </c>
      <c r="S59" s="54">
        <f>_xlfn.IFNA(_xlfn.XLOOKUP($B59&amp;$C59,data!$F:$F,data!$CH:$CH),-1) + _xlfn.IFNA(_xlfn.XLOOKUP($B59&amp;$C59,data!$F:$F,data!$CI:$CI),-1) + _xlfn.IFNA(_xlfn.XLOOKUP($B59&amp;$C59,data!$F:$F,data!$CK:$CK),-1) + _xlfn.IFNA(_xlfn.XLOOKUP($B59&amp;$C59,data!$F:$F,data!$CL:$CL),-1)</f>
        <v>0</v>
      </c>
      <c r="T59" s="8">
        <f>_xlfn.IFNA(_xlfn.XLOOKUP(B59&amp;C59,data!F:F,data!J:J),"")</f>
        <v>44653.538888888892</v>
      </c>
      <c r="U59" s="6">
        <f>'Ch2'!F59</f>
        <v>344484.87265373301</v>
      </c>
      <c r="V59" s="6"/>
      <c r="W59" s="8">
        <f>_xlfn.IFNA(_xlfn.XLOOKUP(B59&amp;C59,data!F$33:F$1710,data!J$33:J$1710),"")</f>
        <v>44653.538888888892</v>
      </c>
      <c r="Y59" s="30">
        <f ca="1"/>
        <v>44647.791666666664</v>
      </c>
      <c r="Z59" t="str">
        <f ca="1"/>
        <v>C2FEN17700</v>
      </c>
      <c r="AA59" s="6">
        <f ca="1"/>
        <v>94</v>
      </c>
      <c r="AB59" s="7">
        <f ca="1"/>
        <v>5511167.1171541102</v>
      </c>
      <c r="AC59" s="7">
        <f ca="1"/>
        <v>14247263.744406</v>
      </c>
      <c r="AD59" s="10" t="str">
        <f ca="1"/>
        <v>GravityX, MoM</v>
      </c>
      <c r="AE59" s="39">
        <f ca="1"/>
        <v>4.0002887238310691E-4</v>
      </c>
      <c r="AF59" s="7">
        <f ca="1"/>
        <v>5508963.3727481104</v>
      </c>
      <c r="AG59" s="7" t="str">
        <f ca="1"/>
        <v>GravityX Div. 2,4</v>
      </c>
      <c r="AH59" s="7">
        <f ca="1"/>
        <v>5508963.3727481104</v>
      </c>
      <c r="AI59">
        <f ca="1"/>
        <v>32</v>
      </c>
      <c r="AJ59" s="33">
        <f ca="1"/>
        <v>32</v>
      </c>
      <c r="AK59" s="33" t="str">
        <f t="shared" ca="1" si="2"/>
        <v/>
      </c>
      <c r="AL59" s="33"/>
      <c r="AM59" s="30">
        <f ca="1"/>
        <v>44653.538888888892</v>
      </c>
      <c r="AN59" t="str">
        <f ca="1"/>
        <v>C2FEN10480</v>
      </c>
      <c r="AO59" s="67">
        <f ca="1"/>
        <v>7</v>
      </c>
      <c r="AP59" s="7">
        <f ca="1"/>
        <v>287434.45834978099</v>
      </c>
      <c r="AQ59" s="7">
        <f ca="1"/>
        <v>631919.331003514</v>
      </c>
      <c r="AR59" s="30" t="str">
        <f ca="1"/>
        <v>GravityX, MoM</v>
      </c>
      <c r="AS59" s="39">
        <f ca="1"/>
        <v>2.5518762468745848E-4</v>
      </c>
      <c r="AT59" s="7">
        <f ca="1"/>
        <v>287361.12734626606</v>
      </c>
      <c r="AU59" t="str">
        <f ca="1"/>
        <v>GravityX Div. 2,4</v>
      </c>
      <c r="AV59" s="7">
        <f ca="1"/>
        <v>287361.127346266</v>
      </c>
      <c r="AW59">
        <f ca="1"/>
        <v>31</v>
      </c>
      <c r="AX59" s="33">
        <f ca="1"/>
        <v>31</v>
      </c>
      <c r="AY59" s="33" t="str">
        <f t="shared" ca="1" si="4"/>
        <v/>
      </c>
      <c r="BK59">
        <f t="shared" si="7"/>
        <v>58</v>
      </c>
      <c r="BL59" s="39">
        <v>1.8943052718338738E-3</v>
      </c>
      <c r="BM59" s="30">
        <f ca="1"/>
        <v>44626.805555555555</v>
      </c>
      <c r="BN59" t="str">
        <f ca="1"/>
        <v>C2FEN04200</v>
      </c>
      <c r="BO59">
        <f ca="1"/>
        <v>60</v>
      </c>
      <c r="BP59" s="7">
        <f ca="1"/>
        <v>1613028.4804160492</v>
      </c>
      <c r="BQ59" s="7">
        <f ca="1"/>
        <v>6902121.3750048596</v>
      </c>
      <c r="BR59" s="30" t="str">
        <f ca="1"/>
        <v>GravityX, MoM</v>
      </c>
      <c r="BS59" s="39">
        <f ca="1"/>
        <v>2.1473874908988222E-3</v>
      </c>
      <c r="BT59" s="7">
        <f ca="1"/>
        <v>1610125.5851361994</v>
      </c>
      <c r="BU59" t="str">
        <f ca="1"/>
        <v>GravityX, MoM</v>
      </c>
      <c r="BV59" s="7">
        <f ca="1"/>
        <v>1609572.1054111896</v>
      </c>
      <c r="BW59">
        <f ca="1"/>
        <v>35</v>
      </c>
    </row>
    <row r="60" spans="1:75" x14ac:dyDescent="0.2">
      <c r="A60" s="30">
        <f>_xlfn.IFNA(_xlfn.XLOOKUP(B60&amp;C60,data!F:F,data!J:J),DATEVALUE("10/4/2021"))</f>
        <v>44654.776388888888</v>
      </c>
      <c r="B60" s="5" t="s">
        <v>362</v>
      </c>
      <c r="C60" s="5">
        <v>8</v>
      </c>
      <c r="D60" s="7">
        <f t="shared" si="15"/>
        <v>297498.08171828708</v>
      </c>
      <c r="E60" s="6">
        <f>_xlfn.IFNA(_xlfn.XLOOKUP($B60&amp;$C60,data!$F:$F,data!I:I),'Ch2'!D60)</f>
        <v>743896.25459849206</v>
      </c>
      <c r="F60" s="6" t="str">
        <f>_xlfn.IFNA(_xlfn.XLOOKUP($B60&amp;$C60,data!$F:$F,data!B:B),'Ch2'!E60)</f>
        <v>GravityX, MoM</v>
      </c>
      <c r="G60" s="10">
        <f t="shared" si="5"/>
        <v>6.1636548794874457E-4</v>
      </c>
      <c r="H60" s="6">
        <f>IF('Ch2'!C60=D60,"",'Ch2'!K60)</f>
        <v>297314.82711979502</v>
      </c>
      <c r="I60" s="7" t="str">
        <f>IF('Ch2'!C60=D60,"",'Ch2'!M60)</f>
        <v>GravityX Div. 2,4</v>
      </c>
      <c r="J60" s="6">
        <f>'Ch2'!C60</f>
        <v>297314.82711979502</v>
      </c>
      <c r="K60" s="33">
        <f>IF(G60="","",_xlfn.XLOOKUP(B60&amp;"_"&amp;C60,submissions!A:A,submissions!H:H))</f>
        <v>31</v>
      </c>
      <c r="L60" s="33">
        <f>_xlfn.XLOOKUP(B60&amp;"_"&amp;C60,submissions!A:A,submissions!K:K)</f>
        <v>31</v>
      </c>
      <c r="M60" s="33" t="str">
        <f t="shared" si="1"/>
        <v/>
      </c>
      <c r="N60" s="35">
        <f>'Ch2 best data'!$CR60 + 'Ch2 best data'!$CS60 + 'Ch2 best data'!$CU60 + 'Ch2 best data'!$CV60</f>
        <v>0</v>
      </c>
      <c r="O60" s="54">
        <f>_xlfn.IFNA(_xlfn.XLOOKUP($B60&amp;$C60,data!$F:$F,data!$CH:$CH),-1)</f>
        <v>0</v>
      </c>
      <c r="P60" s="54">
        <f>_xlfn.IFNA(_xlfn.XLOOKUP($B60&amp;$C60,data!$F:$F,data!$CI:$CI),-1)</f>
        <v>0</v>
      </c>
      <c r="Q60" s="54">
        <f>_xlfn.IFNA(_xlfn.XLOOKUP($B60&amp;$C60,data!$F:$F,data!$CK:$CK),-1)</f>
        <v>0</v>
      </c>
      <c r="R60" s="54">
        <f>_xlfn.IFNA(_xlfn.XLOOKUP($B60&amp;$C60,data!$F:$F,data!$CL:$CL),-1)</f>
        <v>0</v>
      </c>
      <c r="S60" s="54">
        <f>_xlfn.IFNA(_xlfn.XLOOKUP($B60&amp;$C60,data!$F:$F,data!$CH:$CH),-1) + _xlfn.IFNA(_xlfn.XLOOKUP($B60&amp;$C60,data!$F:$F,data!$CI:$CI),-1) + _xlfn.IFNA(_xlfn.XLOOKUP($B60&amp;$C60,data!$F:$F,data!$CK:$CK),-1) + _xlfn.IFNA(_xlfn.XLOOKUP($B60&amp;$C60,data!$F:$F,data!$CL:$CL),-1)</f>
        <v>0</v>
      </c>
      <c r="T60" s="8">
        <f>_xlfn.IFNA(_xlfn.XLOOKUP(B60&amp;C60,data!F:F,data!J:J),"")</f>
        <v>44654.776388888888</v>
      </c>
      <c r="U60" s="6">
        <f>'Ch2'!F60</f>
        <v>446398.17288020498</v>
      </c>
      <c r="V60" s="6"/>
      <c r="W60" s="8">
        <f>_xlfn.IFNA(_xlfn.XLOOKUP(B60&amp;C60,data!F$33:F$1710,data!J$33:J$1710),"")</f>
        <v>44654.776388888888</v>
      </c>
      <c r="Y60" s="30">
        <f ca="1"/>
        <v>44647.547222222223</v>
      </c>
      <c r="Z60" t="str">
        <f ca="1"/>
        <v>C2FEN17700</v>
      </c>
      <c r="AA60" s="6">
        <f ca="1"/>
        <v>89</v>
      </c>
      <c r="AB60" s="7">
        <f ca="1"/>
        <v>5382938.3845009897</v>
      </c>
      <c r="AC60" s="7">
        <f ca="1"/>
        <v>14141883.3980543</v>
      </c>
      <c r="AD60" s="10" t="str">
        <f ca="1"/>
        <v>GravityX, MoM</v>
      </c>
      <c r="AE60" s="39">
        <f ca="1"/>
        <v>9.1397862498676652E-4</v>
      </c>
      <c r="AF60" s="7">
        <f ca="1"/>
        <v>5378022.9864466898</v>
      </c>
      <c r="AG60" s="7" t="str">
        <f ca="1"/>
        <v>GravityX Div. 2,4</v>
      </c>
      <c r="AH60" s="7">
        <f ca="1"/>
        <v>5378022.9864466898</v>
      </c>
      <c r="AI60">
        <f ca="1"/>
        <v>32</v>
      </c>
      <c r="AJ60" s="33">
        <f ca="1"/>
        <v>32</v>
      </c>
      <c r="AK60" s="33" t="str">
        <f t="shared" ca="1" si="2"/>
        <v/>
      </c>
      <c r="AL60" s="33"/>
      <c r="AM60" s="30">
        <f ca="1"/>
        <v>44654.776388888888</v>
      </c>
      <c r="AN60" t="str">
        <f ca="1"/>
        <v>C2FEN10480</v>
      </c>
      <c r="AO60" s="67">
        <f ca="1"/>
        <v>8</v>
      </c>
      <c r="AP60" s="7">
        <f ca="1"/>
        <v>297498.08171828708</v>
      </c>
      <c r="AQ60" s="7">
        <f ca="1"/>
        <v>743896.25459849206</v>
      </c>
      <c r="AR60" s="30" t="str">
        <f ca="1"/>
        <v>GravityX, MoM</v>
      </c>
      <c r="AS60" s="39">
        <f ca="1"/>
        <v>6.1636548794874457E-4</v>
      </c>
      <c r="AT60" s="7">
        <f ca="1"/>
        <v>297314.82711979502</v>
      </c>
      <c r="AU60" t="str">
        <f ca="1"/>
        <v>GravityX Div. 2,4</v>
      </c>
      <c r="AV60" s="7">
        <f ca="1"/>
        <v>297314.82711979502</v>
      </c>
      <c r="AW60">
        <f ca="1"/>
        <v>31</v>
      </c>
      <c r="AX60" s="33">
        <f ca="1"/>
        <v>31</v>
      </c>
      <c r="AY60" s="33" t="str">
        <f t="shared" ca="1" si="4"/>
        <v/>
      </c>
      <c r="BK60">
        <f t="shared" si="7"/>
        <v>59</v>
      </c>
      <c r="BL60" s="39">
        <v>2.278229391392772E-3</v>
      </c>
      <c r="BM60" s="30">
        <f ca="1"/>
        <v>44591.739583333336</v>
      </c>
      <c r="BN60" t="str">
        <f ca="1"/>
        <v>C2FEN12209</v>
      </c>
      <c r="BO60">
        <f ca="1"/>
        <v>2</v>
      </c>
      <c r="BP60" s="7">
        <f ca="1"/>
        <v>275927.69086089078</v>
      </c>
      <c r="BQ60" s="7">
        <f ca="1"/>
        <v>4959762.1976750204</v>
      </c>
      <c r="BR60" s="30" t="str">
        <f ca="1"/>
        <v>GravityX, MoM</v>
      </c>
      <c r="BS60" s="39">
        <f ca="1"/>
        <v>2.278229391392772E-3</v>
      </c>
      <c r="BT60" s="7">
        <f ca="1"/>
        <v>275716.9281700002</v>
      </c>
      <c r="BU60" t="str">
        <f ca="1"/>
        <v>GravityX, MoM</v>
      </c>
      <c r="BV60" s="7">
        <f ca="1"/>
        <v>275300.49318584986</v>
      </c>
      <c r="BW60">
        <f ca="1"/>
        <v>40</v>
      </c>
    </row>
    <row r="61" spans="1:75" x14ac:dyDescent="0.2">
      <c r="A61" s="30">
        <f>_xlfn.IFNA(_xlfn.XLOOKUP(B61&amp;C61,data!F:F,data!J:J),DATEVALUE("10/4/2021"))</f>
        <v>44656.987500000003</v>
      </c>
      <c r="B61" s="5" t="s">
        <v>362</v>
      </c>
      <c r="C61" s="5">
        <v>9</v>
      </c>
      <c r="D61" s="7">
        <f t="shared" si="15"/>
        <v>277549.59016411402</v>
      </c>
      <c r="E61" s="6">
        <f>_xlfn.IFNA(_xlfn.XLOOKUP($B61&amp;$C61,data!$F:$F,data!I:I),'Ch2'!D61)</f>
        <v>457614.21582343901</v>
      </c>
      <c r="F61" s="6" t="str">
        <f>_xlfn.IFNA(_xlfn.XLOOKUP($B61&amp;$C61,data!$F:$F,data!B:B),'Ch2'!E61)</f>
        <v>GravityX, MoM</v>
      </c>
      <c r="G61" s="10">
        <f t="shared" si="5"/>
        <v>1.8456260711685601E-4</v>
      </c>
      <c r="H61" s="6">
        <f>IF('Ch2'!C61=D61,"",'Ch2'!K61)</f>
        <v>277498.37434067501</v>
      </c>
      <c r="I61" s="7" t="str">
        <f>IF('Ch2'!C61=D61,"",'Ch2'!M61)</f>
        <v>GravityX Div. 2,4</v>
      </c>
      <c r="J61" s="6">
        <f>'Ch2'!C61</f>
        <v>277498.37434067501</v>
      </c>
      <c r="K61" s="33">
        <f>IF(G61="","",_xlfn.XLOOKUP(B61&amp;"_"&amp;C61,submissions!A:A,submissions!H:H))</f>
        <v>30</v>
      </c>
      <c r="L61" s="33">
        <f>_xlfn.XLOOKUP(B61&amp;"_"&amp;C61,submissions!A:A,submissions!K:K)</f>
        <v>30</v>
      </c>
      <c r="M61" s="33" t="str">
        <f t="shared" si="1"/>
        <v/>
      </c>
      <c r="N61" s="35">
        <f>'Ch2 best data'!$CR61 + 'Ch2 best data'!$CS61 + 'Ch2 best data'!$CU61 + 'Ch2 best data'!$CV61</f>
        <v>0</v>
      </c>
      <c r="O61" s="54">
        <f>_xlfn.IFNA(_xlfn.XLOOKUP($B61&amp;$C61,data!$F:$F,data!$CH:$CH),-1)</f>
        <v>0</v>
      </c>
      <c r="P61" s="54">
        <f>_xlfn.IFNA(_xlfn.XLOOKUP($B61&amp;$C61,data!$F:$F,data!$CI:$CI),-1)</f>
        <v>0</v>
      </c>
      <c r="Q61" s="54">
        <f>_xlfn.IFNA(_xlfn.XLOOKUP($B61&amp;$C61,data!$F:$F,data!$CK:$CK),-1)</f>
        <v>0</v>
      </c>
      <c r="R61" s="54">
        <f>_xlfn.IFNA(_xlfn.XLOOKUP($B61&amp;$C61,data!$F:$F,data!$CL:$CL),-1)</f>
        <v>0</v>
      </c>
      <c r="S61" s="54">
        <f>_xlfn.IFNA(_xlfn.XLOOKUP($B61&amp;$C61,data!$F:$F,data!$CH:$CH),-1) + _xlfn.IFNA(_xlfn.XLOOKUP($B61&amp;$C61,data!$F:$F,data!$CI:$CI),-1) + _xlfn.IFNA(_xlfn.XLOOKUP($B61&amp;$C61,data!$F:$F,data!$CK:$CK),-1) + _xlfn.IFNA(_xlfn.XLOOKUP($B61&amp;$C61,data!$F:$F,data!$CL:$CL),-1)</f>
        <v>0</v>
      </c>
      <c r="T61" s="8">
        <f>_xlfn.IFNA(_xlfn.XLOOKUP(B61&amp;C61,data!F:F,data!J:J),"")</f>
        <v>44656.987500000003</v>
      </c>
      <c r="U61" s="6">
        <f>'Ch2'!F61</f>
        <v>180064.62565932499</v>
      </c>
      <c r="V61" s="6"/>
      <c r="W61" s="8">
        <f>_xlfn.IFNA(_xlfn.XLOOKUP(B61&amp;C61,data!F$33:F$1710,data!J$33:J$1710),"")</f>
        <v>44656.987500000003</v>
      </c>
      <c r="Y61" s="30">
        <f ca="1"/>
        <v>44647.415277777778</v>
      </c>
      <c r="Z61" t="str">
        <f ca="1"/>
        <v>C2FEN17700</v>
      </c>
      <c r="AA61" s="6">
        <f ca="1"/>
        <v>20</v>
      </c>
      <c r="AB61" s="7">
        <f ca="1"/>
        <v>5499675.8600418493</v>
      </c>
      <c r="AC61" s="7">
        <f ca="1"/>
        <v>14077063.5206833</v>
      </c>
      <c r="AD61" s="10" t="str">
        <f ca="1"/>
        <v>GravityX, MoM</v>
      </c>
      <c r="AE61" s="39">
        <f ca="1"/>
        <v>9.7328014508946126E-4</v>
      </c>
      <c r="AF61" s="7">
        <f ca="1"/>
        <v>5494328.3393585496</v>
      </c>
      <c r="AG61" s="7" t="str">
        <f ca="1"/>
        <v>GravityX Div. 2,4</v>
      </c>
      <c r="AH61" s="7">
        <f ca="1"/>
        <v>5494328.3393585496</v>
      </c>
      <c r="AI61">
        <f ca="1"/>
        <v>32</v>
      </c>
      <c r="AJ61" s="33">
        <f ca="1"/>
        <v>32</v>
      </c>
      <c r="AK61" s="33" t="str">
        <f t="shared" ca="1" si="2"/>
        <v/>
      </c>
      <c r="AL61" s="33"/>
      <c r="AM61" s="30">
        <f ca="1"/>
        <v>44656.987500000003</v>
      </c>
      <c r="AN61" t="str">
        <f ca="1"/>
        <v>C2FEN10480</v>
      </c>
      <c r="AO61" s="67">
        <f ca="1"/>
        <v>9</v>
      </c>
      <c r="AP61" s="7">
        <f ca="1"/>
        <v>277549.59016411402</v>
      </c>
      <c r="AQ61" s="7">
        <f ca="1"/>
        <v>457614.21582343901</v>
      </c>
      <c r="AR61" s="30" t="str">
        <f ca="1"/>
        <v>GravityX, MoM</v>
      </c>
      <c r="AS61" s="39">
        <f ca="1"/>
        <v>1.8456260711685601E-4</v>
      </c>
      <c r="AT61" s="7">
        <f ca="1"/>
        <v>277498.37434067501</v>
      </c>
      <c r="AU61" t="str">
        <f ca="1"/>
        <v>GravityX Div. 2,4</v>
      </c>
      <c r="AV61" s="7">
        <f ca="1"/>
        <v>277498.37434067501</v>
      </c>
      <c r="AW61">
        <f ca="1"/>
        <v>30</v>
      </c>
      <c r="AX61" s="33">
        <f ca="1"/>
        <v>30</v>
      </c>
      <c r="AY61" s="33" t="str">
        <f t="shared" ca="1" si="4"/>
        <v/>
      </c>
      <c r="BK61">
        <f t="shared" si="7"/>
        <v>60</v>
      </c>
      <c r="BL61" s="39">
        <v>2.4389193745664173E-3</v>
      </c>
      <c r="BM61" s="30">
        <f ca="1"/>
        <v>44627.325694444444</v>
      </c>
      <c r="BN61" t="str">
        <f ca="1"/>
        <v>C2FEN08300</v>
      </c>
      <c r="BO61">
        <f ca="1"/>
        <v>22</v>
      </c>
      <c r="BP61" s="7">
        <f ca="1"/>
        <v>1438940.097297499</v>
      </c>
      <c r="BQ61" s="7">
        <f ca="1"/>
        <v>14037751.920419499</v>
      </c>
      <c r="BR61" s="30" t="str">
        <f ca="1"/>
        <v>GravityX, MoM</v>
      </c>
      <c r="BS61" s="39">
        <f ca="1"/>
        <v>2.4389193745664173E-3</v>
      </c>
      <c r="BT61" s="7">
        <f ca="1"/>
        <v>1438940.097297499</v>
      </c>
      <c r="BU61" t="str">
        <f ca="1"/>
        <v>GravityX Div. 1-4</v>
      </c>
      <c r="BV61" s="7">
        <f ca="1"/>
        <v>1435439.1768779997</v>
      </c>
      <c r="BW61">
        <f ca="1"/>
        <v>35</v>
      </c>
    </row>
    <row r="62" spans="1:75" x14ac:dyDescent="0.2">
      <c r="A62" s="30">
        <f>_xlfn.IFNA(_xlfn.XLOOKUP(B62&amp;C62,data!F:F,data!J:J),DATEVALUE("10/4/2021"))</f>
        <v>44656.411111111112</v>
      </c>
      <c r="B62" s="5" t="s">
        <v>362</v>
      </c>
      <c r="C62" s="5">
        <v>17</v>
      </c>
      <c r="D62" s="7">
        <f t="shared" si="15"/>
        <v>296131.94534864801</v>
      </c>
      <c r="E62" s="6">
        <f>_xlfn.IFNA(_xlfn.XLOOKUP($B62&amp;$C62,data!$F:$F,data!I:I),'Ch2'!D62)</f>
        <v>664552.56456895499</v>
      </c>
      <c r="F62" s="6" t="str">
        <f>_xlfn.IFNA(_xlfn.XLOOKUP($B62&amp;$C62,data!$F:$F,data!B:B),'Ch2'!E62)</f>
        <v>GravityX, MoM</v>
      </c>
      <c r="G62" s="10">
        <f t="shared" si="5"/>
        <v>4.3095500350021076E-4</v>
      </c>
      <c r="H62" s="6">
        <f>IF('Ch2'!C62=D62,"",'Ch2'!K62)</f>
        <v>296004.38077969302</v>
      </c>
      <c r="I62" s="7" t="str">
        <f>IF('Ch2'!C62=D62,"",'Ch2'!M62)</f>
        <v>GravityX Div. 2,4</v>
      </c>
      <c r="J62" s="6">
        <f>'Ch2'!C62</f>
        <v>296004.38077969302</v>
      </c>
      <c r="K62" s="33">
        <f>IF(G62="","",_xlfn.XLOOKUP(B62&amp;"_"&amp;C62,submissions!A:A,submissions!H:H))</f>
        <v>30</v>
      </c>
      <c r="L62" s="33">
        <f>_xlfn.XLOOKUP(B62&amp;"_"&amp;C62,submissions!A:A,submissions!K:K)</f>
        <v>30</v>
      </c>
      <c r="M62" s="33" t="str">
        <f t="shared" si="1"/>
        <v/>
      </c>
      <c r="N62" s="35">
        <f>'Ch2 best data'!$CR62 + 'Ch2 best data'!$CS62 + 'Ch2 best data'!$CU62 + 'Ch2 best data'!$CV62</f>
        <v>0</v>
      </c>
      <c r="O62" s="54">
        <f>_xlfn.IFNA(_xlfn.XLOOKUP($B62&amp;$C62,data!$F:$F,data!$CH:$CH),-1)</f>
        <v>0</v>
      </c>
      <c r="P62" s="54">
        <f>_xlfn.IFNA(_xlfn.XLOOKUP($B62&amp;$C62,data!$F:$F,data!$CI:$CI),-1)</f>
        <v>0</v>
      </c>
      <c r="Q62" s="54">
        <f>_xlfn.IFNA(_xlfn.XLOOKUP($B62&amp;$C62,data!$F:$F,data!$CK:$CK),-1)</f>
        <v>0</v>
      </c>
      <c r="R62" s="54">
        <f>_xlfn.IFNA(_xlfn.XLOOKUP($B62&amp;$C62,data!$F:$F,data!$CL:$CL),-1)</f>
        <v>0</v>
      </c>
      <c r="S62" s="54">
        <f>_xlfn.IFNA(_xlfn.XLOOKUP($B62&amp;$C62,data!$F:$F,data!$CH:$CH),-1) + _xlfn.IFNA(_xlfn.XLOOKUP($B62&amp;$C62,data!$F:$F,data!$CI:$CI),-1) + _xlfn.IFNA(_xlfn.XLOOKUP($B62&amp;$C62,data!$F:$F,data!$CK:$CK),-1) + _xlfn.IFNA(_xlfn.XLOOKUP($B62&amp;$C62,data!$F:$F,data!$CL:$CL),-1)</f>
        <v>0</v>
      </c>
      <c r="T62" s="8">
        <f>_xlfn.IFNA(_xlfn.XLOOKUP(B62&amp;C62,data!F:F,data!J:J),"")</f>
        <v>44656.411111111112</v>
      </c>
      <c r="U62" s="6">
        <f>'Ch2'!F62</f>
        <v>368420.61922030698</v>
      </c>
      <c r="V62" s="6"/>
      <c r="W62" s="8">
        <f>_xlfn.IFNA(_xlfn.XLOOKUP(B62&amp;C62,data!F$33:F$1710,data!J$33:J$1710),"")</f>
        <v>44656.411111111112</v>
      </c>
      <c r="Y62" s="30">
        <f ca="1"/>
        <v>44647.415277777778</v>
      </c>
      <c r="Z62" t="str">
        <f ca="1"/>
        <v>C2FEN17700</v>
      </c>
      <c r="AA62" s="6">
        <f ca="1"/>
        <v>21</v>
      </c>
      <c r="AB62" s="7">
        <f ca="1"/>
        <v>5578958.5449931901</v>
      </c>
      <c r="AC62" s="7">
        <f ca="1"/>
        <v>14039393.9855299</v>
      </c>
      <c r="AD62" s="10" t="str">
        <f ca="1"/>
        <v>GravityX, MoM</v>
      </c>
      <c r="AE62" s="39">
        <f ca="1"/>
        <v>9.4191963463652328E-4</v>
      </c>
      <c r="AF62" s="7">
        <f ca="1"/>
        <v>5573708.5594632905</v>
      </c>
      <c r="AG62" s="7" t="str">
        <f ca="1"/>
        <v>GravityX Div. 2,4</v>
      </c>
      <c r="AH62" s="7">
        <f ca="1"/>
        <v>5573708.5594632905</v>
      </c>
      <c r="AI62">
        <f ca="1"/>
        <v>32</v>
      </c>
      <c r="AJ62" s="33">
        <f ca="1"/>
        <v>32</v>
      </c>
      <c r="AK62" s="33" t="str">
        <f t="shared" ca="1" si="2"/>
        <v/>
      </c>
      <c r="AL62" s="33"/>
      <c r="AM62" s="30">
        <f ca="1"/>
        <v>44656.411111111112</v>
      </c>
      <c r="AN62" t="str">
        <f ca="1"/>
        <v>C2FEN10480</v>
      </c>
      <c r="AO62" s="67">
        <f ca="1"/>
        <v>17</v>
      </c>
      <c r="AP62" s="7">
        <f ca="1"/>
        <v>296131.94534864801</v>
      </c>
      <c r="AQ62" s="7">
        <f ca="1"/>
        <v>664552.56456895499</v>
      </c>
      <c r="AR62" s="30" t="str">
        <f ca="1"/>
        <v>GravityX, MoM</v>
      </c>
      <c r="AS62" s="39">
        <f ca="1"/>
        <v>4.3095500350021076E-4</v>
      </c>
      <c r="AT62" s="7">
        <f ca="1"/>
        <v>296004.38077969302</v>
      </c>
      <c r="AU62" t="str">
        <f ca="1"/>
        <v>GravityX Div. 2,4</v>
      </c>
      <c r="AV62" s="7">
        <f ca="1"/>
        <v>296004.38077969302</v>
      </c>
      <c r="AW62">
        <f ca="1"/>
        <v>30</v>
      </c>
      <c r="AX62" s="33">
        <f ca="1"/>
        <v>30</v>
      </c>
      <c r="AY62" s="33" t="str">
        <f t="shared" ca="1" si="4"/>
        <v/>
      </c>
      <c r="BK62">
        <f t="shared" si="7"/>
        <v>61</v>
      </c>
      <c r="BL62" s="39">
        <v>2.7031203694538597E-3</v>
      </c>
      <c r="BM62" s="30">
        <f ca="1"/>
        <v>44649.37222222222</v>
      </c>
      <c r="BN62" t="str">
        <f ca="1"/>
        <v>C2FEN07000</v>
      </c>
      <c r="BO62">
        <f ca="1"/>
        <v>16</v>
      </c>
      <c r="BP62" s="7">
        <f ca="1"/>
        <v>885898.11672819033</v>
      </c>
      <c r="BQ62" s="7">
        <f ca="1"/>
        <v>10239201.233561801</v>
      </c>
      <c r="BR62" s="30" t="str">
        <f ca="1"/>
        <v>GravityX, MoM</v>
      </c>
      <c r="BS62" s="39">
        <f ca="1"/>
        <v>2.7031203694538597E-3</v>
      </c>
      <c r="BT62" s="7">
        <f ca="1"/>
        <v>883509.88316638954</v>
      </c>
      <c r="BU62" t="str">
        <f ca="1"/>
        <v>GravityX Div. 4</v>
      </c>
      <c r="BV62" s="7">
        <f ca="1"/>
        <v>883509.88316638954</v>
      </c>
      <c r="BW62">
        <f ca="1"/>
        <v>31</v>
      </c>
    </row>
    <row r="63" spans="1:75" x14ac:dyDescent="0.2">
      <c r="A63" s="30">
        <f>_xlfn.IFNA(_xlfn.XLOOKUP(B63&amp;C63,data!F:F,data!J:J),DATEVALUE("10/4/2021"))</f>
        <v>44591.739583333336</v>
      </c>
      <c r="B63" s="5" t="s">
        <v>363</v>
      </c>
      <c r="C63" s="5">
        <v>2</v>
      </c>
      <c r="D63" s="7">
        <f t="shared" si="15"/>
        <v>275927.69086089078</v>
      </c>
      <c r="E63" s="6">
        <f>_xlfn.IFNA(_xlfn.XLOOKUP($B63&amp;$C63,data!$F:$F,data!I:I),'Ch2'!D63)</f>
        <v>4959762.1976750204</v>
      </c>
      <c r="F63" s="6" t="str">
        <f>_xlfn.IFNA(_xlfn.XLOOKUP($B63&amp;$C63,data!$F:$F,data!B:B),'Ch2'!E63)</f>
        <v>GravityX, MoM</v>
      </c>
      <c r="G63" s="10">
        <f t="shared" si="5"/>
        <v>2.278229391392772E-3</v>
      </c>
      <c r="H63" s="6">
        <f>IF('Ch2'!C63=D63,"",'Ch2'!K63)</f>
        <v>275716.9281700002</v>
      </c>
      <c r="I63" s="7" t="str">
        <f>IF('Ch2'!C63=D63,"",'Ch2'!M63)</f>
        <v>GravityX, MoM</v>
      </c>
      <c r="J63" s="6">
        <f>'Ch2'!C63</f>
        <v>275300.49318584986</v>
      </c>
      <c r="K63" s="33">
        <f>IF(G63="","",_xlfn.XLOOKUP(B63&amp;"_"&amp;C63,submissions!A:A,submissions!H:H))</f>
        <v>40</v>
      </c>
      <c r="L63" s="33">
        <f>_xlfn.XLOOKUP(B63&amp;"_"&amp;C63,submissions!A:A,submissions!K:K)</f>
        <v>40</v>
      </c>
      <c r="M63" s="33" t="str">
        <f t="shared" si="1"/>
        <v/>
      </c>
      <c r="N63" s="35">
        <f>'Ch2 best data'!$CR63 + 'Ch2 best data'!$CS63 + 'Ch2 best data'!$CU63 + 'Ch2 best data'!$CV63</f>
        <v>0</v>
      </c>
      <c r="O63" s="54">
        <f>_xlfn.IFNA(_xlfn.XLOOKUP($B63&amp;$C63,data!$F:$F,data!$CH:$CH),-1)</f>
        <v>0</v>
      </c>
      <c r="P63" s="54">
        <f>_xlfn.IFNA(_xlfn.XLOOKUP($B63&amp;$C63,data!$F:$F,data!$CI:$CI),-1)</f>
        <v>0</v>
      </c>
      <c r="Q63" s="54">
        <f>_xlfn.IFNA(_xlfn.XLOOKUP($B63&amp;$C63,data!$F:$F,data!$CK:$CK),-1)</f>
        <v>0</v>
      </c>
      <c r="R63" s="54">
        <f>_xlfn.IFNA(_xlfn.XLOOKUP($B63&amp;$C63,data!$F:$F,data!$CL:$CL),-1)</f>
        <v>0</v>
      </c>
      <c r="S63" s="54">
        <f>_xlfn.IFNA(_xlfn.XLOOKUP($B63&amp;$C63,data!$F:$F,data!$CH:$CH),-1) + _xlfn.IFNA(_xlfn.XLOOKUP($B63&amp;$C63,data!$F:$F,data!$CI:$CI),-1) + _xlfn.IFNA(_xlfn.XLOOKUP($B63&amp;$C63,data!$F:$F,data!$CK:$CK),-1) + _xlfn.IFNA(_xlfn.XLOOKUP($B63&amp;$C63,data!$F:$F,data!$CL:$CL),-1)</f>
        <v>0</v>
      </c>
      <c r="T63" s="38">
        <f>_xlfn.IFNA(_xlfn.XLOOKUP(B63&amp;C63,data!F:F,data!J:J),"")</f>
        <v>44591.739583333336</v>
      </c>
      <c r="U63" s="6">
        <f>'Ch2'!F63</f>
        <v>4683834.5068141297</v>
      </c>
      <c r="V63" s="6">
        <f>'Ch2'!D63</f>
        <v>4959134.9999999795</v>
      </c>
      <c r="W63" s="40">
        <v>44591</v>
      </c>
      <c r="Y63" s="30">
        <f ca="1"/>
        <v>44646.861805555556</v>
      </c>
      <c r="Z63" t="str">
        <f ca="1"/>
        <v>C2FEN17700</v>
      </c>
      <c r="AA63" s="6">
        <f ca="1"/>
        <v>19</v>
      </c>
      <c r="AB63" s="7">
        <f ca="1"/>
        <v>5638260.6033863612</v>
      </c>
      <c r="AC63" s="7">
        <f ca="1"/>
        <v>14115710.960380601</v>
      </c>
      <c r="AD63" s="10" t="str">
        <f ca="1"/>
        <v>GravityX, MoM</v>
      </c>
      <c r="AE63" s="39">
        <f ca="1"/>
        <v>9.1707324445811089E-4</v>
      </c>
      <c r="AF63" s="7">
        <f ca="1"/>
        <v>5633094.6430057604</v>
      </c>
      <c r="AG63" s="7" t="str">
        <f ca="1"/>
        <v>GravityX Div. 2,4</v>
      </c>
      <c r="AH63" s="7">
        <f ca="1"/>
        <v>5633094.6430057604</v>
      </c>
      <c r="AI63">
        <f ca="1"/>
        <v>32</v>
      </c>
      <c r="AJ63" s="33">
        <f ca="1"/>
        <v>32</v>
      </c>
      <c r="AK63" s="33" t="str">
        <f t="shared" ca="1" si="2"/>
        <v/>
      </c>
      <c r="AL63" s="33"/>
      <c r="AM63" s="30">
        <f ca="1"/>
        <v>44591.739583333336</v>
      </c>
      <c r="AN63" t="str">
        <f ca="1"/>
        <v>C2FEN12209</v>
      </c>
      <c r="AO63" s="67">
        <f ca="1"/>
        <v>2</v>
      </c>
      <c r="AP63" s="7">
        <f ca="1"/>
        <v>275927.69086089078</v>
      </c>
      <c r="AQ63" s="7">
        <f ca="1"/>
        <v>4959762.1976750204</v>
      </c>
      <c r="AR63" s="30" t="str">
        <f ca="1"/>
        <v>GravityX, MoM</v>
      </c>
      <c r="AS63" s="39">
        <f ca="1"/>
        <v>2.278229391392772E-3</v>
      </c>
      <c r="AT63" s="7">
        <f ca="1"/>
        <v>275716.9281700002</v>
      </c>
      <c r="AU63" t="str">
        <f ca="1"/>
        <v>GravityX, MoM</v>
      </c>
      <c r="AV63" s="7">
        <f ca="1"/>
        <v>275300.49318584986</v>
      </c>
      <c r="AW63">
        <f ca="1"/>
        <v>40</v>
      </c>
      <c r="AX63" s="33">
        <f ca="1"/>
        <v>40</v>
      </c>
      <c r="AY63" s="33" t="str">
        <f t="shared" ca="1" si="4"/>
        <v/>
      </c>
      <c r="BK63">
        <f t="shared" si="7"/>
        <v>62</v>
      </c>
      <c r="BL63" s="39">
        <v>2.7964733976284517E-3</v>
      </c>
      <c r="BM63" s="30">
        <f ca="1"/>
        <v>44709.697916666664</v>
      </c>
      <c r="BN63" t="str">
        <f ca="1"/>
        <v>C2FEN12209</v>
      </c>
      <c r="BO63">
        <f ca="1"/>
        <v>88</v>
      </c>
      <c r="BP63" s="7">
        <f ca="1"/>
        <v>237969.76719195023</v>
      </c>
      <c r="BQ63" s="7">
        <f ca="1"/>
        <v>5332437.5149455704</v>
      </c>
      <c r="BR63" s="30" t="str">
        <f ca="1"/>
        <v>GravityX, MoM</v>
      </c>
      <c r="BS63" s="39">
        <f ca="1"/>
        <v>2.8425134476355307E-3</v>
      </c>
      <c r="BT63" s="7">
        <f ca="1"/>
        <v>237295.25224637985</v>
      </c>
      <c r="BU63" t="str">
        <f ca="1"/>
        <v>GravityX Div. 2,4</v>
      </c>
      <c r="BV63" s="7">
        <f ca="1"/>
        <v>237295.25224637985</v>
      </c>
      <c r="BW63">
        <f ca="1"/>
        <v>23</v>
      </c>
    </row>
    <row r="64" spans="1:75" x14ac:dyDescent="0.2">
      <c r="A64" s="30">
        <f>_xlfn.IFNA(_xlfn.XLOOKUP(B64&amp;C64,data!F:F,data!J:J),DATEVALUE("10/4/2021"))</f>
        <v>44591.9</v>
      </c>
      <c r="B64" s="5" t="s">
        <v>363</v>
      </c>
      <c r="C64" s="5">
        <v>42</v>
      </c>
      <c r="D64" s="7">
        <f t="shared" si="15"/>
        <v>261236.26656220946</v>
      </c>
      <c r="E64" s="6">
        <f>_xlfn.IFNA(_xlfn.XLOOKUP($B64&amp;$C64,data!$F:$F,data!I:I),'Ch2'!D64)</f>
        <v>4803560.0912959296</v>
      </c>
      <c r="F64" s="6" t="str">
        <f>_xlfn.IFNA(_xlfn.XLOOKUP($B64&amp;$C64,data!$F:$F,data!B:B),'Ch2'!E64)</f>
        <v>GravityX, MoM</v>
      </c>
      <c r="G64" s="10">
        <f>IF(H64="","",D64/J64 - 1)</f>
        <v>3.9896178936200677E-3</v>
      </c>
      <c r="H64" s="6">
        <f>IF('Ch2'!C64=D64,"",'Ch2'!K64)</f>
        <v>261236.26656220946</v>
      </c>
      <c r="I64" s="7" t="str">
        <f>IF('Ch2'!C64=D64,"",'Ch2'!M64)</f>
        <v>GravityX Div. 2,4</v>
      </c>
      <c r="J64" s="6">
        <f>'Ch2'!C64</f>
        <v>260198.17526627984</v>
      </c>
      <c r="K64" s="33">
        <f>IF(G64="","",_xlfn.XLOOKUP(B64&amp;"_"&amp;C64,submissions!A:A,submissions!H:H))</f>
        <v>40</v>
      </c>
      <c r="L64" s="33">
        <f>_xlfn.XLOOKUP(B64&amp;"_"&amp;C64,submissions!A:A,submissions!K:K)</f>
        <v>40</v>
      </c>
      <c r="M64" s="33" t="str">
        <f t="shared" si="1"/>
        <v>***</v>
      </c>
      <c r="N64" s="35">
        <f>'Ch2 best data'!$CR64 + 'Ch2 best data'!$CS64 + 'Ch2 best data'!$CU64 + 'Ch2 best data'!$CV64</f>
        <v>0</v>
      </c>
      <c r="O64" s="54">
        <f>_xlfn.IFNA(_xlfn.XLOOKUP($B64&amp;$C64,data!$F:$F,data!$CH:$CH),-1)</f>
        <v>1</v>
      </c>
      <c r="P64" s="54">
        <f>_xlfn.IFNA(_xlfn.XLOOKUP($B64&amp;$C64,data!$F:$F,data!$CI:$CI),-1)</f>
        <v>0</v>
      </c>
      <c r="Q64" s="54">
        <f>_xlfn.IFNA(_xlfn.XLOOKUP($B64&amp;$C64,data!$F:$F,data!$CK:$CK),-1)</f>
        <v>0</v>
      </c>
      <c r="R64" s="54">
        <f>_xlfn.IFNA(_xlfn.XLOOKUP($B64&amp;$C64,data!$F:$F,data!$CL:$CL),-1)</f>
        <v>0</v>
      </c>
      <c r="S64" s="54">
        <f>_xlfn.IFNA(_xlfn.XLOOKUP($B64&amp;$C64,data!$F:$F,data!$CH:$CH),-1) + _xlfn.IFNA(_xlfn.XLOOKUP($B64&amp;$C64,data!$F:$F,data!$CI:$CI),-1) + _xlfn.IFNA(_xlfn.XLOOKUP($B64&amp;$C64,data!$F:$F,data!$CK:$CK),-1) + _xlfn.IFNA(_xlfn.XLOOKUP($B64&amp;$C64,data!$F:$F,data!$CL:$CL),-1)</f>
        <v>1</v>
      </c>
      <c r="T64" s="8">
        <f>_xlfn.IFNA(_xlfn.XLOOKUP(B64&amp;C64,data!F:F,data!J:J),"")</f>
        <v>44591.9</v>
      </c>
      <c r="U64" s="6">
        <f>'Ch2'!F64</f>
        <v>4542323.8247337202</v>
      </c>
      <c r="V64" s="6">
        <f>'Ch2'!D64</f>
        <v>4802522</v>
      </c>
      <c r="W64" s="40">
        <v>44591</v>
      </c>
      <c r="Y64" s="30">
        <f ca="1"/>
        <v>44646.723611111112</v>
      </c>
      <c r="Z64" t="str">
        <f ca="1"/>
        <v>C2FEN04601</v>
      </c>
      <c r="AA64" s="6">
        <f ca="1"/>
        <v>127</v>
      </c>
      <c r="AB64" s="7">
        <f ca="1"/>
        <v>132177.80746678903</v>
      </c>
      <c r="AC64" s="7">
        <f ca="1"/>
        <v>1025857.22067493</v>
      </c>
      <c r="AD64" s="10" t="str">
        <f ca="1"/>
        <v>GravityX, MoM</v>
      </c>
      <c r="AE64" s="10">
        <f ca="1"/>
        <v>6.7546089407155563E-4</v>
      </c>
      <c r="AF64" s="7">
        <f ca="1"/>
        <v>132088.58679185796</v>
      </c>
      <c r="AG64" s="7" t="str">
        <f ca="1"/>
        <v>NU_Columbia_Artelys Div. 4</v>
      </c>
      <c r="AH64" s="7">
        <f ca="1"/>
        <v>132088.58679185796</v>
      </c>
      <c r="AI64">
        <f ca="1"/>
        <v>32</v>
      </c>
      <c r="AJ64" s="33">
        <f ca="1"/>
        <v>32</v>
      </c>
      <c r="AK64" s="33" t="str">
        <f t="shared" ca="1" si="2"/>
        <v/>
      </c>
      <c r="AL64" s="33"/>
      <c r="AM64" s="30">
        <f ca="1"/>
        <v>44591.9</v>
      </c>
      <c r="AN64" t="str">
        <f ca="1"/>
        <v>C2FEN12209</v>
      </c>
      <c r="AO64" s="67">
        <f ca="1"/>
        <v>42</v>
      </c>
      <c r="AP64" s="7">
        <f ca="1"/>
        <v>261236.26656220946</v>
      </c>
      <c r="AQ64" s="7">
        <f ca="1"/>
        <v>4803560.0912959296</v>
      </c>
      <c r="AR64" s="30" t="str">
        <f ca="1"/>
        <v>GravityX, MoM</v>
      </c>
      <c r="AS64" s="39">
        <f ca="1"/>
        <v>3.9896178936200677E-3</v>
      </c>
      <c r="AT64" s="7">
        <f ca="1"/>
        <v>261236.26656220946</v>
      </c>
      <c r="AU64" t="str">
        <f ca="1"/>
        <v>GravityX Div. 2,4</v>
      </c>
      <c r="AV64" s="7">
        <f ca="1"/>
        <v>260198.17526627984</v>
      </c>
      <c r="AW64">
        <f ca="1"/>
        <v>40</v>
      </c>
      <c r="AX64" s="33">
        <f ca="1"/>
        <v>40</v>
      </c>
      <c r="AY64" s="33" t="str">
        <f t="shared" ca="1" si="4"/>
        <v/>
      </c>
      <c r="BK64">
        <f t="shared" si="7"/>
        <v>63</v>
      </c>
      <c r="BL64" s="39">
        <v>2.8425134476355307E-3</v>
      </c>
      <c r="BM64" s="30">
        <f ca="1"/>
        <v>44754.40347222222</v>
      </c>
      <c r="BN64" t="str">
        <f ca="1"/>
        <v>C2FEN00617</v>
      </c>
      <c r="BO64">
        <f ca="1"/>
        <v>62</v>
      </c>
      <c r="BP64" s="7">
        <f ca="1"/>
        <v>460844.63643129799</v>
      </c>
      <c r="BQ64" s="7">
        <f ca="1"/>
        <v>1431053.99507438</v>
      </c>
      <c r="BR64" s="30" t="str">
        <f ca="1"/>
        <v>GOT-BSI-OPF, MoM</v>
      </c>
      <c r="BS64" s="39">
        <f ca="1"/>
        <v>3.4730458790719343E-3</v>
      </c>
      <c r="BT64" s="7">
        <f ca="1"/>
        <v>460801.89377355808</v>
      </c>
      <c r="BU64" t="str">
        <f ca="1"/>
        <v>GravityX, MoM</v>
      </c>
      <c r="BV64" s="7">
        <f ca="1"/>
        <v>459249.64135691803</v>
      </c>
      <c r="BW64">
        <f ca="1"/>
        <v>16</v>
      </c>
    </row>
    <row r="65" spans="1:75" x14ac:dyDescent="0.2">
      <c r="A65" s="30">
        <f>_xlfn.IFNA(_xlfn.XLOOKUP(B65&amp;C65,data!F:F,data!J:J),DATEVALUE("10/4/2021"))</f>
        <v>44709.697916666664</v>
      </c>
      <c r="B65" s="5" t="s">
        <v>363</v>
      </c>
      <c r="C65" s="5">
        <v>88</v>
      </c>
      <c r="D65" s="7">
        <f t="shared" si="15"/>
        <v>237969.76719195023</v>
      </c>
      <c r="E65" s="6">
        <f>_xlfn.IFNA(_xlfn.XLOOKUP($B65&amp;$C65,data!$F:$F,data!I:I),'Ch2'!D65)</f>
        <v>5332437.5149455704</v>
      </c>
      <c r="F65" s="6" t="str">
        <f>_xlfn.IFNA(_xlfn.XLOOKUP($B65&amp;$C65,data!$F:$F,data!B:B),'Ch2'!E65)</f>
        <v>GravityX, MoM</v>
      </c>
      <c r="G65" s="10">
        <f t="shared" ref="G65:G85" si="16">IF(H65="","",D65/J65 - 1)</f>
        <v>2.8425134476355307E-3</v>
      </c>
      <c r="H65" s="6">
        <f>IF('Ch2'!C65=D65,"",'Ch2'!K65)</f>
        <v>237295.25224637985</v>
      </c>
      <c r="I65" s="7" t="str">
        <f>IF('Ch2'!C65=D65,"",'Ch2'!M65)</f>
        <v>GravityX Div. 2,4</v>
      </c>
      <c r="J65" s="6">
        <f>'Ch2'!C65</f>
        <v>237295.25224637985</v>
      </c>
      <c r="K65" s="33">
        <f>IF(G65="","",_xlfn.XLOOKUP(B65&amp;"_"&amp;C65,submissions!A:A,submissions!H:H))</f>
        <v>23</v>
      </c>
      <c r="L65" s="33">
        <f>_xlfn.XLOOKUP(B65&amp;"_"&amp;C65,submissions!A:A,submissions!K:K)</f>
        <v>23</v>
      </c>
      <c r="M65" s="33" t="str">
        <f t="shared" si="1"/>
        <v/>
      </c>
      <c r="N65" s="35">
        <f>'Ch2 best data'!$CR65 + 'Ch2 best data'!$CS65 + 'Ch2 best data'!$CU65 + 'Ch2 best data'!$CV65</f>
        <v>0</v>
      </c>
      <c r="O65" s="54">
        <f>_xlfn.IFNA(_xlfn.XLOOKUP($B65&amp;$C65,data!$F:$F,data!$CH:$CH),-1)</f>
        <v>0</v>
      </c>
      <c r="P65" s="54">
        <f>_xlfn.IFNA(_xlfn.XLOOKUP($B65&amp;$C65,data!$F:$F,data!$CI:$CI),-1)</f>
        <v>0</v>
      </c>
      <c r="Q65" s="54">
        <f>_xlfn.IFNA(_xlfn.XLOOKUP($B65&amp;$C65,data!$F:$F,data!$CK:$CK),-1)</f>
        <v>0</v>
      </c>
      <c r="R65" s="54">
        <f>_xlfn.IFNA(_xlfn.XLOOKUP($B65&amp;$C65,data!$F:$F,data!$CL:$CL),-1)</f>
        <v>0</v>
      </c>
      <c r="S65" s="54">
        <f>_xlfn.IFNA(_xlfn.XLOOKUP($B65&amp;$C65,data!$F:$F,data!$CH:$CH),-1) + _xlfn.IFNA(_xlfn.XLOOKUP($B65&amp;$C65,data!$F:$F,data!$CI:$CI),-1) + _xlfn.IFNA(_xlfn.XLOOKUP($B65&amp;$C65,data!$F:$F,data!$CK:$CK),-1) + _xlfn.IFNA(_xlfn.XLOOKUP($B65&amp;$C65,data!$F:$F,data!$CL:$CL),-1)</f>
        <v>0</v>
      </c>
      <c r="T65" s="8">
        <f>_xlfn.IFNA(_xlfn.XLOOKUP(B65&amp;C65,data!F:F,data!J:J),"")</f>
        <v>44709.697916666664</v>
      </c>
      <c r="U65" s="6">
        <f>'Ch2'!F65</f>
        <v>5094467.7477536201</v>
      </c>
      <c r="V65" s="6"/>
      <c r="W65" s="8">
        <f>_xlfn.IFNA(_xlfn.XLOOKUP(B65&amp;C65,data!F$33:F$1710,data!J$33:J$1710),"")</f>
        <v>44709.697916666664</v>
      </c>
      <c r="Y65" s="30">
        <f ca="1"/>
        <v>44645.690972222219</v>
      </c>
      <c r="Z65" t="str">
        <f ca="1"/>
        <v>C2FEN08718</v>
      </c>
      <c r="AA65" s="6">
        <f ca="1"/>
        <v>6</v>
      </c>
      <c r="AB65" s="7">
        <f ca="1"/>
        <v>212765.91089952501</v>
      </c>
      <c r="AC65" s="7">
        <f ca="1"/>
        <v>355710.94404348702</v>
      </c>
      <c r="AD65" s="10" t="str">
        <f ca="1"/>
        <v>GravityX, MoM</v>
      </c>
      <c r="AE65" s="39">
        <f ca="1"/>
        <v>4.2287449079310147E-3</v>
      </c>
      <c r="AF65" s="7">
        <f ca="1"/>
        <v>211869.96685603904</v>
      </c>
      <c r="AG65" s="7" t="str">
        <f ca="1"/>
        <v>NU_Columbia_Artelys Div. 4</v>
      </c>
      <c r="AH65" s="7">
        <f ca="1"/>
        <v>211869.96685603901</v>
      </c>
      <c r="AI65">
        <f ca="1"/>
        <v>32</v>
      </c>
      <c r="AJ65" s="33">
        <f ca="1"/>
        <v>32</v>
      </c>
      <c r="AK65" s="33" t="str">
        <f t="shared" ca="1" si="2"/>
        <v/>
      </c>
      <c r="AL65" s="33"/>
      <c r="AM65" s="30">
        <f ca="1"/>
        <v>44709.697916666664</v>
      </c>
      <c r="AN65" t="str">
        <f ca="1"/>
        <v>C2FEN12209</v>
      </c>
      <c r="AO65" s="67">
        <f ca="1"/>
        <v>88</v>
      </c>
      <c r="AP65" s="7">
        <f ca="1"/>
        <v>237969.76719195023</v>
      </c>
      <c r="AQ65" s="7">
        <f ca="1"/>
        <v>5332437.5149455704</v>
      </c>
      <c r="AR65" s="30" t="str">
        <f ca="1"/>
        <v>GravityX, MoM</v>
      </c>
      <c r="AS65" s="39">
        <f ca="1"/>
        <v>2.8425134476355307E-3</v>
      </c>
      <c r="AT65" s="7">
        <f ca="1"/>
        <v>237295.25224637985</v>
      </c>
      <c r="AU65" t="str">
        <f ca="1"/>
        <v>GravityX Div. 2,4</v>
      </c>
      <c r="AV65" s="7">
        <f ca="1"/>
        <v>237295.25224637985</v>
      </c>
      <c r="AW65">
        <f ca="1"/>
        <v>23</v>
      </c>
      <c r="AX65" s="33">
        <f ca="1"/>
        <v>23</v>
      </c>
      <c r="AY65" s="33" t="str">
        <f t="shared" ca="1" si="4"/>
        <v/>
      </c>
      <c r="BK65">
        <f t="shared" si="7"/>
        <v>64</v>
      </c>
      <c r="BL65" s="39">
        <v>3.1229592625219293E-3</v>
      </c>
      <c r="BM65" s="30">
        <f ca="1"/>
        <v>44782.305555555555</v>
      </c>
      <c r="BN65" t="str">
        <f ca="1"/>
        <v>C2FEN02020</v>
      </c>
      <c r="BO65">
        <f ca="1"/>
        <v>134</v>
      </c>
      <c r="BP65" s="7">
        <f ca="1"/>
        <v>170551.89110297058</v>
      </c>
      <c r="BQ65" s="7">
        <f ca="1"/>
        <v>4909024.8987034904</v>
      </c>
      <c r="BR65" s="30" t="str">
        <f ca="1"/>
        <v>GOT-BSI-OPF, MoM</v>
      </c>
      <c r="BS65" s="39">
        <f ca="1"/>
        <v>3.7896904931156161E-3</v>
      </c>
      <c r="BT65" s="7">
        <f ca="1"/>
        <v>170547.98553234991</v>
      </c>
      <c r="BU65" t="str">
        <f ca="1"/>
        <v>GravityX, MoM</v>
      </c>
      <c r="BV65" s="7">
        <f ca="1"/>
        <v>169907.99239946995</v>
      </c>
      <c r="BW65">
        <f ca="1"/>
        <v>12</v>
      </c>
    </row>
    <row r="66" spans="1:75" x14ac:dyDescent="0.2">
      <c r="A66" s="30">
        <f>_xlfn.IFNA(_xlfn.XLOOKUP(B66&amp;C66,data!F:F,data!J:J),DATEVALUE("10/4/2021"))</f>
        <v>44710.667361111111</v>
      </c>
      <c r="B66" s="5" t="s">
        <v>363</v>
      </c>
      <c r="C66" s="5">
        <v>96</v>
      </c>
      <c r="D66" s="7">
        <f t="shared" ref="D66:D85" si="17">E66-U66</f>
        <v>197391.63071941957</v>
      </c>
      <c r="E66" s="6">
        <f>_xlfn.IFNA(_xlfn.XLOOKUP($B66&amp;$C66,data!$F:$F,data!I:I),'Ch2'!D66)</f>
        <v>5254145.3802322298</v>
      </c>
      <c r="F66" s="6" t="str">
        <f>_xlfn.IFNA(_xlfn.XLOOKUP($B66&amp;$C66,data!$F:$F,data!B:B),'Ch2'!E66)</f>
        <v>GravityX, MoM</v>
      </c>
      <c r="G66" s="10">
        <f t="shared" si="16"/>
        <v>7.2684605649058209E-3</v>
      </c>
      <c r="H66" s="6">
        <f>IF('Ch2'!C66=D66,"",'Ch2'!K66)</f>
        <v>196579.24822730012</v>
      </c>
      <c r="I66" s="7" t="str">
        <f>IF('Ch2'!C66=D66,"",'Ch2'!M66)</f>
        <v>GravityX, MoM</v>
      </c>
      <c r="J66" s="6">
        <f>'Ch2'!C66</f>
        <v>195967.25048724003</v>
      </c>
      <c r="K66" s="33">
        <f>IF(G66="","",_xlfn.XLOOKUP(B66&amp;"_"&amp;C66,submissions!A:A,submissions!H:H))</f>
        <v>23</v>
      </c>
      <c r="L66" s="33">
        <f>_xlfn.XLOOKUP(B66&amp;"_"&amp;C66,submissions!A:A,submissions!K:K)</f>
        <v>23</v>
      </c>
      <c r="M66" s="33" t="str">
        <f t="shared" si="1"/>
        <v/>
      </c>
      <c r="N66" s="35">
        <f>'Ch2 best data'!$CR66 + 'Ch2 best data'!$CS66 + 'Ch2 best data'!$CU66 + 'Ch2 best data'!$CV66</f>
        <v>0</v>
      </c>
      <c r="O66" s="54">
        <f>_xlfn.IFNA(_xlfn.XLOOKUP($B66&amp;$C66,data!$F:$F,data!$CH:$CH),-1)</f>
        <v>0</v>
      </c>
      <c r="P66" s="54">
        <f>_xlfn.IFNA(_xlfn.XLOOKUP($B66&amp;$C66,data!$F:$F,data!$CI:$CI),-1)</f>
        <v>0</v>
      </c>
      <c r="Q66" s="54">
        <f>_xlfn.IFNA(_xlfn.XLOOKUP($B66&amp;$C66,data!$F:$F,data!$CK:$CK),-1)</f>
        <v>0</v>
      </c>
      <c r="R66" s="54">
        <f>_xlfn.IFNA(_xlfn.XLOOKUP($B66&amp;$C66,data!$F:$F,data!$CL:$CL),-1)</f>
        <v>0</v>
      </c>
      <c r="S66" s="54">
        <f>_xlfn.IFNA(_xlfn.XLOOKUP($B66&amp;$C66,data!$F:$F,data!$CH:$CH),-1) + _xlfn.IFNA(_xlfn.XLOOKUP($B66&amp;$C66,data!$F:$F,data!$CI:$CI),-1) + _xlfn.IFNA(_xlfn.XLOOKUP($B66&amp;$C66,data!$F:$F,data!$CK:$CK),-1) + _xlfn.IFNA(_xlfn.XLOOKUP($B66&amp;$C66,data!$F:$F,data!$CL:$CL),-1)</f>
        <v>0</v>
      </c>
      <c r="T66" s="8">
        <f>_xlfn.IFNA(_xlfn.XLOOKUP(B66&amp;C66,data!F:F,data!J:J),"")</f>
        <v>44710.667361111111</v>
      </c>
      <c r="U66" s="6">
        <f>'Ch2'!F66</f>
        <v>5056753.7495128103</v>
      </c>
      <c r="V66" s="6"/>
      <c r="W66" s="8">
        <f>_xlfn.IFNA(_xlfn.XLOOKUP(B66&amp;C66,data!F$33:F$1710,data!J$33:J$1710),"")</f>
        <v>44710.667361111111</v>
      </c>
      <c r="Y66" s="30">
        <f ca="1"/>
        <v>44645.298611111109</v>
      </c>
      <c r="Z66" t="str">
        <f ca="1"/>
        <v>C2FEN08718</v>
      </c>
      <c r="AA66" s="6">
        <f ca="1"/>
        <v>2</v>
      </c>
      <c r="AB66" s="7">
        <f ca="1"/>
        <v>199076.08552056298</v>
      </c>
      <c r="AC66" s="7">
        <f ca="1"/>
        <v>403369.65970463399</v>
      </c>
      <c r="AD66" s="10" t="str">
        <f ca="1"/>
        <v>GravityX, MoM</v>
      </c>
      <c r="AE66" s="10">
        <f ca="1"/>
        <v>1.3765410734343231E-3</v>
      </c>
      <c r="AF66" s="7">
        <f ca="1"/>
        <v>198802.42581592899</v>
      </c>
      <c r="AG66" s="7" t="str">
        <f ca="1"/>
        <v>NU_Columbia_Artelys Div. 4</v>
      </c>
      <c r="AH66" s="7">
        <f ca="1"/>
        <v>198802.42581592899</v>
      </c>
      <c r="AI66">
        <f ca="1"/>
        <v>32</v>
      </c>
      <c r="AJ66" s="33">
        <f ca="1"/>
        <v>32</v>
      </c>
      <c r="AK66" s="33" t="str">
        <f t="shared" ca="1" si="2"/>
        <v/>
      </c>
      <c r="AL66" s="33"/>
      <c r="AM66" s="30">
        <f ca="1"/>
        <v>44710.667361111111</v>
      </c>
      <c r="AN66" t="str">
        <f ca="1"/>
        <v>C2FEN12209</v>
      </c>
      <c r="AO66" s="67">
        <f ca="1"/>
        <v>96</v>
      </c>
      <c r="AP66" s="7">
        <f ca="1"/>
        <v>197391.63071941957</v>
      </c>
      <c r="AQ66" s="7">
        <f ca="1"/>
        <v>5254145.3802322298</v>
      </c>
      <c r="AR66" s="30" t="str">
        <f ca="1"/>
        <v>GravityX, MoM</v>
      </c>
      <c r="AS66" s="39">
        <f ca="1"/>
        <v>7.2684605649058209E-3</v>
      </c>
      <c r="AT66" s="7">
        <f ca="1"/>
        <v>196579.24822730012</v>
      </c>
      <c r="AU66" t="str">
        <f ca="1"/>
        <v>GravityX, MoM</v>
      </c>
      <c r="AV66" s="7">
        <f ca="1"/>
        <v>195967.25048724003</v>
      </c>
      <c r="AW66">
        <f ca="1"/>
        <v>23</v>
      </c>
      <c r="AX66" s="33">
        <f ca="1"/>
        <v>23</v>
      </c>
      <c r="AY66" s="33" t="str">
        <f t="shared" ca="1" si="4"/>
        <v/>
      </c>
      <c r="BK66">
        <f t="shared" si="7"/>
        <v>65</v>
      </c>
      <c r="BL66" s="39">
        <v>3.4730566044369748E-3</v>
      </c>
      <c r="BM66" s="30">
        <f ca="1"/>
        <v>44627.325694444444</v>
      </c>
      <c r="BN66" t="str">
        <f ca="1"/>
        <v>C2FEN08300</v>
      </c>
      <c r="BO66">
        <f ca="1"/>
        <v>52</v>
      </c>
      <c r="BP66" s="7">
        <f ca="1"/>
        <v>1436445.3213973008</v>
      </c>
      <c r="BQ66" s="7">
        <f ca="1"/>
        <v>13798687.549295001</v>
      </c>
      <c r="BR66" s="30" t="str">
        <f ca="1"/>
        <v>GravityX, MoM</v>
      </c>
      <c r="BS66" s="39">
        <f ca="1"/>
        <v>3.8720601140078692E-3</v>
      </c>
      <c r="BT66" s="7">
        <f ca="1"/>
        <v>1436445.3213973008</v>
      </c>
      <c r="BU66" t="str">
        <f ca="1"/>
        <v>GravityX Div. 1-4</v>
      </c>
      <c r="BV66" s="7">
        <f ca="1"/>
        <v>1430904.7721023001</v>
      </c>
      <c r="BW66">
        <f ca="1"/>
        <v>35</v>
      </c>
    </row>
    <row r="67" spans="1:75" x14ac:dyDescent="0.2">
      <c r="A67" s="30">
        <f>_xlfn.IFNA(_xlfn.XLOOKUP(B67&amp;C67,data!F:F,data!J:J),DATEVALUE("10/4/2021"))</f>
        <v>44711.886111111111</v>
      </c>
      <c r="B67" s="5" t="s">
        <v>363</v>
      </c>
      <c r="C67" s="5">
        <v>97</v>
      </c>
      <c r="D67" s="7">
        <f t="shared" si="17"/>
        <v>190738.89126535039</v>
      </c>
      <c r="E67" s="6">
        <f>_xlfn.IFNA(_xlfn.XLOOKUP($B67&amp;$C67,data!$F:$F,data!I:I),'Ch2'!D67)</f>
        <v>5340318.13620809</v>
      </c>
      <c r="F67" s="6" t="str">
        <f>_xlfn.IFNA(_xlfn.XLOOKUP($B67&amp;$C67,data!$F:$F,data!B:B),'Ch2'!E67)</f>
        <v>GravityX, MoM</v>
      </c>
      <c r="G67" s="10">
        <f t="shared" si="16"/>
        <v>1.4918829832586411E-3</v>
      </c>
      <c r="H67" s="6">
        <f>IF('Ch2'!C67=D67,"",'Ch2'!K67)</f>
        <v>190454.75505719986</v>
      </c>
      <c r="I67" s="7" t="str">
        <f>IF('Ch2'!C67=D67,"",'Ch2'!M67)</f>
        <v>GravityX Div. 2,4</v>
      </c>
      <c r="J67" s="6">
        <f>'Ch2'!C67</f>
        <v>190454.75505719986</v>
      </c>
      <c r="K67" s="33">
        <f>IF(G67="","",_xlfn.XLOOKUP(B67&amp;"_"&amp;C67,submissions!A:A,submissions!H:H))</f>
        <v>23</v>
      </c>
      <c r="L67" s="33">
        <f>_xlfn.XLOOKUP(B67&amp;"_"&amp;C67,submissions!A:A,submissions!K:K)</f>
        <v>23</v>
      </c>
      <c r="M67" s="33" t="str">
        <f t="shared" ref="M67:M85" si="18">IF(D67=H67,"***","")</f>
        <v/>
      </c>
      <c r="N67" s="35">
        <f>'Ch2 best data'!$CR67 + 'Ch2 best data'!$CS67 + 'Ch2 best data'!$CU67 + 'Ch2 best data'!$CV67</f>
        <v>0</v>
      </c>
      <c r="O67" s="54">
        <f>_xlfn.IFNA(_xlfn.XLOOKUP($B67&amp;$C67,data!$F:$F,data!$CH:$CH),-1)</f>
        <v>0</v>
      </c>
      <c r="P67" s="54">
        <f>_xlfn.IFNA(_xlfn.XLOOKUP($B67&amp;$C67,data!$F:$F,data!$CI:$CI),-1)</f>
        <v>0</v>
      </c>
      <c r="Q67" s="54">
        <f>_xlfn.IFNA(_xlfn.XLOOKUP($B67&amp;$C67,data!$F:$F,data!$CK:$CK),-1)</f>
        <v>0</v>
      </c>
      <c r="R67" s="54">
        <f>_xlfn.IFNA(_xlfn.XLOOKUP($B67&amp;$C67,data!$F:$F,data!$CL:$CL),-1)</f>
        <v>0</v>
      </c>
      <c r="S67" s="54">
        <f>_xlfn.IFNA(_xlfn.XLOOKUP($B67&amp;$C67,data!$F:$F,data!$CH:$CH),-1) + _xlfn.IFNA(_xlfn.XLOOKUP($B67&amp;$C67,data!$F:$F,data!$CI:$CI),-1) + _xlfn.IFNA(_xlfn.XLOOKUP($B67&amp;$C67,data!$F:$F,data!$CK:$CK),-1) + _xlfn.IFNA(_xlfn.XLOOKUP($B67&amp;$C67,data!$F:$F,data!$CL:$CL),-1)</f>
        <v>0</v>
      </c>
      <c r="T67" s="8">
        <f>_xlfn.IFNA(_xlfn.XLOOKUP(B67&amp;C67,data!F:F,data!J:J),"")</f>
        <v>44711.886111111111</v>
      </c>
      <c r="U67" s="6">
        <f>'Ch2'!F67</f>
        <v>5149579.2449427396</v>
      </c>
      <c r="V67" s="6"/>
      <c r="W67" s="8">
        <f>_xlfn.IFNA(_xlfn.XLOOKUP(B67&amp;C67,data!F$33:F$1710,data!J$33:J$1710),"")</f>
        <v>44711.886111111111</v>
      </c>
      <c r="Y67" s="30">
        <f ca="1"/>
        <v>44643.304166666669</v>
      </c>
      <c r="Z67" t="str">
        <f ca="1"/>
        <v>C2FEN04601</v>
      </c>
      <c r="AA67" s="6">
        <f ca="1"/>
        <v>122</v>
      </c>
      <c r="AB67" s="7">
        <f ca="1"/>
        <v>121006.75361592998</v>
      </c>
      <c r="AC67" s="7">
        <f ca="1"/>
        <v>1017994.50576248</v>
      </c>
      <c r="AD67" s="10" t="str">
        <f ca="1"/>
        <v>GravityX, MoM</v>
      </c>
      <c r="AE67" s="10">
        <f ca="1"/>
        <v>5.7307308368441667E-3</v>
      </c>
      <c r="AF67" s="7">
        <f ca="1"/>
        <v>120653.71183635003</v>
      </c>
      <c r="AG67" s="7" t="str">
        <f ca="1"/>
        <v>GravityX, MoM</v>
      </c>
      <c r="AH67" s="7">
        <f ca="1"/>
        <v>120317.24785345199</v>
      </c>
      <c r="AI67">
        <f ca="1"/>
        <v>32</v>
      </c>
      <c r="AJ67" s="33">
        <f ca="1"/>
        <v>32</v>
      </c>
      <c r="AK67" s="33" t="str">
        <f t="shared" ref="AK67:AK85" ca="1" si="19">IF(AI67=AJ67,"","**")</f>
        <v/>
      </c>
      <c r="AL67" s="33"/>
      <c r="AM67" s="30">
        <f ca="1"/>
        <v>44711.886111111111</v>
      </c>
      <c r="AN67" t="str">
        <f ca="1"/>
        <v>C2FEN12209</v>
      </c>
      <c r="AO67" s="67">
        <f ca="1"/>
        <v>97</v>
      </c>
      <c r="AP67" s="7">
        <f ca="1"/>
        <v>190738.89126535039</v>
      </c>
      <c r="AQ67" s="7">
        <f ca="1"/>
        <v>5340318.13620809</v>
      </c>
      <c r="AR67" s="30" t="str">
        <f ca="1"/>
        <v>GravityX, MoM</v>
      </c>
      <c r="AS67" s="39">
        <f ca="1"/>
        <v>1.4918829832586411E-3</v>
      </c>
      <c r="AT67" s="7">
        <f ca="1"/>
        <v>190454.75505719986</v>
      </c>
      <c r="AU67" t="str">
        <f ca="1"/>
        <v>GravityX Div. 2,4</v>
      </c>
      <c r="AV67" s="7">
        <f ca="1"/>
        <v>190454.75505719986</v>
      </c>
      <c r="AW67">
        <f ca="1"/>
        <v>23</v>
      </c>
      <c r="AX67" s="33">
        <f ca="1"/>
        <v>23</v>
      </c>
      <c r="AY67" s="33" t="str">
        <f t="shared" ref="AY67:AY85" ca="1" si="20">IF(AW67=AX67,"","**")</f>
        <v/>
      </c>
      <c r="BK67">
        <f t="shared" si="7"/>
        <v>66</v>
      </c>
      <c r="BL67" s="39">
        <v>3.7667041075695185E-3</v>
      </c>
      <c r="BM67" s="30">
        <f ca="1"/>
        <v>44649.37222222222</v>
      </c>
      <c r="BN67" t="str">
        <f ca="1"/>
        <v>C2FEN07000</v>
      </c>
      <c r="BO67">
        <f ca="1"/>
        <v>13</v>
      </c>
      <c r="BP67" s="7">
        <f ca="1"/>
        <v>984813.08791986108</v>
      </c>
      <c r="BQ67" s="7">
        <f ca="1"/>
        <v>10319956.5842332</v>
      </c>
      <c r="BR67" s="30" t="str">
        <f ca="1"/>
        <v>GravityX, MoM</v>
      </c>
      <c r="BS67" s="39">
        <f ca="1"/>
        <v>3.9161017611244464E-3</v>
      </c>
      <c r="BT67" s="7">
        <f ca="1"/>
        <v>980971.5036866609</v>
      </c>
      <c r="BU67" t="str">
        <f ca="1"/>
        <v>GravityX Div. 2,4</v>
      </c>
      <c r="BV67" s="7">
        <f ca="1"/>
        <v>980971.5036866609</v>
      </c>
      <c r="BW67">
        <f ca="1"/>
        <v>31</v>
      </c>
    </row>
    <row r="68" spans="1:75" x14ac:dyDescent="0.2">
      <c r="A68" s="30">
        <f>_xlfn.IFNA(_xlfn.XLOOKUP(B68&amp;C68,data!F:F,data!J:J),DATEVALUE("10/4/2021"))</f>
        <v>44646.861805555556</v>
      </c>
      <c r="B68" s="5" t="s">
        <v>364</v>
      </c>
      <c r="C68" s="5">
        <v>19</v>
      </c>
      <c r="D68" s="7">
        <f t="shared" si="17"/>
        <v>5638260.6033863612</v>
      </c>
      <c r="E68" s="6">
        <f>_xlfn.IFNA(_xlfn.XLOOKUP($B68&amp;$C68,data!$F:$F,data!I:I),'Ch2'!D68)</f>
        <v>14115710.960380601</v>
      </c>
      <c r="F68" s="6" t="str">
        <f>_xlfn.IFNA(_xlfn.XLOOKUP($B68&amp;$C68,data!$F:$F,data!B:B),'Ch2'!E68)</f>
        <v>GravityX, MoM</v>
      </c>
      <c r="G68" s="10">
        <f t="shared" si="16"/>
        <v>9.1707324445811089E-4</v>
      </c>
      <c r="H68" s="6">
        <f>IF('Ch2'!C68=D68,"",'Ch2'!K68)</f>
        <v>5633094.6430057604</v>
      </c>
      <c r="I68" s="7" t="str">
        <f>IF('Ch2'!C68=D68,"",'Ch2'!M68)</f>
        <v>GravityX Div. 2,4</v>
      </c>
      <c r="J68" s="6">
        <f>'Ch2'!C68</f>
        <v>5633094.6430057604</v>
      </c>
      <c r="K68" s="33">
        <f>IF(G68="","",_xlfn.XLOOKUP(B68&amp;"_"&amp;C68,submissions!A:A,submissions!H:H))</f>
        <v>32</v>
      </c>
      <c r="L68" s="33">
        <f>_xlfn.XLOOKUP(B68&amp;"_"&amp;C68,submissions!A:A,submissions!K:K)</f>
        <v>32</v>
      </c>
      <c r="M68" s="33" t="str">
        <f t="shared" si="18"/>
        <v/>
      </c>
      <c r="N68" s="35">
        <f>'Ch2 best data'!$CR68 + 'Ch2 best data'!$CS68 + 'Ch2 best data'!$CU68 + 'Ch2 best data'!$CV68</f>
        <v>0</v>
      </c>
      <c r="O68" s="54">
        <f>_xlfn.IFNA(_xlfn.XLOOKUP($B68&amp;$C68,data!$F:$F,data!$CH:$CH),-1)</f>
        <v>0</v>
      </c>
      <c r="P68" s="54">
        <f>_xlfn.IFNA(_xlfn.XLOOKUP($B68&amp;$C68,data!$F:$F,data!$CI:$CI),-1)</f>
        <v>0</v>
      </c>
      <c r="Q68" s="54">
        <f>_xlfn.IFNA(_xlfn.XLOOKUP($B68&amp;$C68,data!$F:$F,data!$CK:$CK),-1)</f>
        <v>1</v>
      </c>
      <c r="R68" s="54">
        <f>_xlfn.IFNA(_xlfn.XLOOKUP($B68&amp;$C68,data!$F:$F,data!$CL:$CL),-1)</f>
        <v>0</v>
      </c>
      <c r="S68" s="54">
        <f>_xlfn.IFNA(_xlfn.XLOOKUP($B68&amp;$C68,data!$F:$F,data!$CH:$CH),-1) + _xlfn.IFNA(_xlfn.XLOOKUP($B68&amp;$C68,data!$F:$F,data!$CI:$CI),-1) + _xlfn.IFNA(_xlfn.XLOOKUP($B68&amp;$C68,data!$F:$F,data!$CK:$CK),-1) + _xlfn.IFNA(_xlfn.XLOOKUP($B68&amp;$C68,data!$F:$F,data!$CL:$CL),-1)</f>
        <v>1</v>
      </c>
      <c r="T68" s="8">
        <f>_xlfn.IFNA(_xlfn.XLOOKUP(B68&amp;C68,data!F:F,data!J:J),"")</f>
        <v>44646.861805555556</v>
      </c>
      <c r="U68" s="6">
        <f>'Ch2'!F68</f>
        <v>8477450.3569942396</v>
      </c>
      <c r="V68" s="6"/>
      <c r="W68" s="8">
        <f>_xlfn.IFNA(_xlfn.XLOOKUP(B68&amp;C68,data!F$33:F$1710,data!J$33:J$1710),"")</f>
        <v>44646.861805555556</v>
      </c>
      <c r="Y68" s="30">
        <f ca="1"/>
        <v>44635.718055555553</v>
      </c>
      <c r="Z68" t="str">
        <f ca="1"/>
        <v>C2FEN04200</v>
      </c>
      <c r="AA68" s="6">
        <f ca="1"/>
        <v>10</v>
      </c>
      <c r="AB68" s="7">
        <f ca="1"/>
        <v>1503282.4461714402</v>
      </c>
      <c r="AC68" s="7">
        <f ca="1"/>
        <v>6098129.63748453</v>
      </c>
      <c r="AD68" s="10" t="str">
        <f ca="1"/>
        <v>GravityX, MoM</v>
      </c>
      <c r="AE68" s="10">
        <f ca="1"/>
        <v>2.2864369629949088E-4</v>
      </c>
      <c r="AF68" s="7">
        <f ca="1"/>
        <v>1502938.8086869102</v>
      </c>
      <c r="AG68" s="7" t="str">
        <f ca="1"/>
        <v>GravityX Div. 1-4</v>
      </c>
      <c r="AH68" s="7">
        <f ca="1"/>
        <v>1502938.8086869102</v>
      </c>
      <c r="AI68">
        <f ca="1"/>
        <v>33</v>
      </c>
      <c r="AJ68" s="33">
        <f ca="1"/>
        <v>33</v>
      </c>
      <c r="AK68" s="33" t="str">
        <f t="shared" ca="1" si="19"/>
        <v/>
      </c>
      <c r="AL68" s="33"/>
      <c r="AM68" s="30">
        <f ca="1"/>
        <v>44646.861805555556</v>
      </c>
      <c r="AN68" t="str">
        <f ca="1"/>
        <v>C2FEN17700</v>
      </c>
      <c r="AO68" s="67">
        <f ca="1"/>
        <v>19</v>
      </c>
      <c r="AP68" s="7">
        <f ca="1"/>
        <v>5638260.6033863612</v>
      </c>
      <c r="AQ68" s="7">
        <f ca="1"/>
        <v>14115710.960380601</v>
      </c>
      <c r="AR68" s="30" t="str">
        <f ca="1"/>
        <v>GravityX, MoM</v>
      </c>
      <c r="AS68" s="39">
        <f ca="1"/>
        <v>9.1707324445811089E-4</v>
      </c>
      <c r="AT68" s="7">
        <f ca="1"/>
        <v>5633094.6430057604</v>
      </c>
      <c r="AU68" t="str">
        <f ca="1"/>
        <v>GravityX Div. 2,4</v>
      </c>
      <c r="AV68" s="7">
        <f ca="1"/>
        <v>5633094.6430057604</v>
      </c>
      <c r="AW68">
        <f ca="1"/>
        <v>32</v>
      </c>
      <c r="AX68" s="33">
        <f ca="1"/>
        <v>32</v>
      </c>
      <c r="AY68" s="33" t="str">
        <f t="shared" ca="1" si="20"/>
        <v/>
      </c>
      <c r="BK68">
        <f t="shared" ref="BK68:BK85" si="21">BK67+1</f>
        <v>67</v>
      </c>
      <c r="BL68" s="39">
        <v>3.8720601140078692E-3</v>
      </c>
      <c r="BM68" s="30">
        <f ca="1"/>
        <v>44591.9</v>
      </c>
      <c r="BN68" t="str">
        <f ca="1"/>
        <v>C2FEN12209</v>
      </c>
      <c r="BO68">
        <f ca="1"/>
        <v>42</v>
      </c>
      <c r="BP68" s="7">
        <f ca="1"/>
        <v>261236.26656220946</v>
      </c>
      <c r="BQ68" s="7">
        <f ca="1"/>
        <v>4803560.0912959296</v>
      </c>
      <c r="BR68" s="30" t="str">
        <f ca="1"/>
        <v>GravityX, MoM</v>
      </c>
      <c r="BS68" s="39">
        <f ca="1"/>
        <v>3.9896178936200677E-3</v>
      </c>
      <c r="BT68" s="7">
        <f ca="1"/>
        <v>261236.26656220946</v>
      </c>
      <c r="BU68" t="str">
        <f ca="1"/>
        <v>GravityX Div. 2,4</v>
      </c>
      <c r="BV68" s="7">
        <f ca="1"/>
        <v>260198.17526627984</v>
      </c>
      <c r="BW68">
        <f ca="1"/>
        <v>40</v>
      </c>
    </row>
    <row r="69" spans="1:75" x14ac:dyDescent="0.2">
      <c r="A69" s="30">
        <f>_xlfn.IFNA(_xlfn.XLOOKUP(B69&amp;C69,data!F:F,data!J:J),DATEVALUE("10/4/2021"))</f>
        <v>44647.415277777778</v>
      </c>
      <c r="B69" s="5" t="s">
        <v>364</v>
      </c>
      <c r="C69" s="5">
        <v>20</v>
      </c>
      <c r="D69" s="7">
        <f t="shared" si="17"/>
        <v>5499675.8600418493</v>
      </c>
      <c r="E69" s="6">
        <f>_xlfn.IFNA(_xlfn.XLOOKUP($B69&amp;$C69,data!$F:$F,data!I:I),'Ch2'!D69)</f>
        <v>14077063.5206833</v>
      </c>
      <c r="F69" s="6" t="str">
        <f>_xlfn.IFNA(_xlfn.XLOOKUP($B69&amp;$C69,data!$F:$F,data!B:B),'Ch2'!E69)</f>
        <v>GravityX, MoM</v>
      </c>
      <c r="G69" s="10">
        <f t="shared" si="16"/>
        <v>9.7328014508946126E-4</v>
      </c>
      <c r="H69" s="6">
        <f>IF('Ch2'!C69=D69,"",'Ch2'!K69)</f>
        <v>5494328.3393585496</v>
      </c>
      <c r="I69" s="7" t="str">
        <f>IF('Ch2'!C69=D69,"",'Ch2'!M69)</f>
        <v>GravityX Div. 2,4</v>
      </c>
      <c r="J69" s="6">
        <f>'Ch2'!C69</f>
        <v>5494328.3393585496</v>
      </c>
      <c r="K69" s="33">
        <f>IF(G69="","",_xlfn.XLOOKUP(B69&amp;"_"&amp;C69,submissions!A:A,submissions!H:H))</f>
        <v>32</v>
      </c>
      <c r="L69" s="33">
        <f>_xlfn.XLOOKUP(B69&amp;"_"&amp;C69,submissions!A:A,submissions!K:K)</f>
        <v>32</v>
      </c>
      <c r="M69" s="33" t="str">
        <f t="shared" si="18"/>
        <v/>
      </c>
      <c r="N69" s="35">
        <f>'Ch2 best data'!$CR69 + 'Ch2 best data'!$CS69 + 'Ch2 best data'!$CU69 + 'Ch2 best data'!$CV69</f>
        <v>0</v>
      </c>
      <c r="O69" s="54">
        <f>_xlfn.IFNA(_xlfn.XLOOKUP($B69&amp;$C69,data!$F:$F,data!$CH:$CH),-1)</f>
        <v>0</v>
      </c>
      <c r="P69" s="54">
        <f>_xlfn.IFNA(_xlfn.XLOOKUP($B69&amp;$C69,data!$F:$F,data!$CI:$CI),-1)</f>
        <v>0</v>
      </c>
      <c r="Q69" s="54">
        <f>_xlfn.IFNA(_xlfn.XLOOKUP($B69&amp;$C69,data!$F:$F,data!$CK:$CK),-1)</f>
        <v>1</v>
      </c>
      <c r="R69" s="54">
        <f>_xlfn.IFNA(_xlfn.XLOOKUP($B69&amp;$C69,data!$F:$F,data!$CL:$CL),-1)</f>
        <v>0</v>
      </c>
      <c r="S69" s="54">
        <f>_xlfn.IFNA(_xlfn.XLOOKUP($B69&amp;$C69,data!$F:$F,data!$CH:$CH),-1) + _xlfn.IFNA(_xlfn.XLOOKUP($B69&amp;$C69,data!$F:$F,data!$CI:$CI),-1) + _xlfn.IFNA(_xlfn.XLOOKUP($B69&amp;$C69,data!$F:$F,data!$CK:$CK),-1) + _xlfn.IFNA(_xlfn.XLOOKUP($B69&amp;$C69,data!$F:$F,data!$CL:$CL),-1)</f>
        <v>1</v>
      </c>
      <c r="T69" s="8">
        <f>_xlfn.IFNA(_xlfn.XLOOKUP(B69&amp;C69,data!F:F,data!J:J),"")</f>
        <v>44647.415277777778</v>
      </c>
      <c r="U69" s="6">
        <f>'Ch2'!F69</f>
        <v>8577387.6606414504</v>
      </c>
      <c r="V69" s="6"/>
      <c r="W69" s="8">
        <f>_xlfn.IFNA(_xlfn.XLOOKUP(B69&amp;C69,data!F$33:F$1710,data!J$33:J$1710),"")</f>
        <v>44647.415277777778</v>
      </c>
      <c r="Y69" s="30">
        <f ca="1"/>
        <v>44635.713888888888</v>
      </c>
      <c r="Z69" t="str">
        <f ca="1"/>
        <v>C2FEN06100</v>
      </c>
      <c r="AA69" s="6">
        <f ca="1"/>
        <v>13</v>
      </c>
      <c r="AB69" s="7">
        <f ca="1"/>
        <v>1414750.41260803</v>
      </c>
      <c r="AC69" s="7">
        <f ca="1"/>
        <v>3212720.44439749</v>
      </c>
      <c r="AD69" s="10" t="str">
        <f ca="1"/>
        <v>GravityX, MoM</v>
      </c>
      <c r="AE69" s="39">
        <f ca="1"/>
        <v>5.4982974566608611E-4</v>
      </c>
      <c r="AF69" s="7">
        <f ca="1"/>
        <v>1414745.5636393202</v>
      </c>
      <c r="AG69" s="7" t="str">
        <f ca="1"/>
        <v>GravityX, MoM</v>
      </c>
      <c r="AH69" s="7">
        <f ca="1"/>
        <v>1413972.96821054</v>
      </c>
      <c r="AI69">
        <f ca="1"/>
        <v>33</v>
      </c>
      <c r="AJ69" s="33">
        <f ca="1"/>
        <v>33</v>
      </c>
      <c r="AK69" s="33" t="str">
        <f t="shared" ca="1" si="19"/>
        <v/>
      </c>
      <c r="AL69" s="33"/>
      <c r="AM69" s="30">
        <f ca="1"/>
        <v>44647.415277777778</v>
      </c>
      <c r="AN69" t="str">
        <f ca="1"/>
        <v>C2FEN17700</v>
      </c>
      <c r="AO69" s="67">
        <f ca="1"/>
        <v>20</v>
      </c>
      <c r="AP69" s="7">
        <f ca="1"/>
        <v>5499675.8600418493</v>
      </c>
      <c r="AQ69" s="7">
        <f ca="1"/>
        <v>14077063.5206833</v>
      </c>
      <c r="AR69" s="30" t="str">
        <f ca="1"/>
        <v>GravityX, MoM</v>
      </c>
      <c r="AS69" s="39">
        <f ca="1"/>
        <v>9.7328014508946126E-4</v>
      </c>
      <c r="AT69" s="7">
        <f ca="1"/>
        <v>5494328.3393585496</v>
      </c>
      <c r="AU69" t="str">
        <f ca="1"/>
        <v>GravityX Div. 2,4</v>
      </c>
      <c r="AV69" s="7">
        <f ca="1"/>
        <v>5494328.3393585496</v>
      </c>
      <c r="AW69">
        <f ca="1"/>
        <v>32</v>
      </c>
      <c r="AX69" s="33">
        <f ca="1"/>
        <v>32</v>
      </c>
      <c r="AY69" s="33" t="str">
        <f t="shared" ca="1" si="20"/>
        <v/>
      </c>
      <c r="BK69">
        <f t="shared" si="21"/>
        <v>68</v>
      </c>
      <c r="BL69" s="39">
        <v>3.9161017611244464E-3</v>
      </c>
      <c r="BM69" s="30">
        <f ca="1"/>
        <v>44645.690972222219</v>
      </c>
      <c r="BN69" t="str">
        <f ca="1"/>
        <v>C2FEN08718</v>
      </c>
      <c r="BO69">
        <f ca="1"/>
        <v>6</v>
      </c>
      <c r="BP69" s="7">
        <f ca="1"/>
        <v>212765.91089952501</v>
      </c>
      <c r="BQ69" s="7">
        <f ca="1"/>
        <v>355710.94404348702</v>
      </c>
      <c r="BR69" s="30" t="str">
        <f ca="1"/>
        <v>GravityX, MoM</v>
      </c>
      <c r="BS69" s="39">
        <f ca="1"/>
        <v>4.2287449079310147E-3</v>
      </c>
      <c r="BT69" s="7">
        <f ca="1"/>
        <v>211869.96685603904</v>
      </c>
      <c r="BU69" t="str">
        <f ca="1"/>
        <v>NU_Columbia_Artelys Div. 4</v>
      </c>
      <c r="BV69" s="7">
        <f ca="1"/>
        <v>211869.96685603901</v>
      </c>
      <c r="BW69">
        <f ca="1"/>
        <v>32</v>
      </c>
    </row>
    <row r="70" spans="1:75" x14ac:dyDescent="0.2">
      <c r="A70" s="30">
        <f>_xlfn.IFNA(_xlfn.XLOOKUP(B70&amp;C70,data!F:F,data!J:J),DATEVALUE("10/4/2021"))</f>
        <v>44647.415277777778</v>
      </c>
      <c r="B70" s="5" t="s">
        <v>364</v>
      </c>
      <c r="C70" s="5">
        <v>21</v>
      </c>
      <c r="D70" s="7">
        <f t="shared" si="17"/>
        <v>5578958.5449931901</v>
      </c>
      <c r="E70" s="6">
        <f>_xlfn.IFNA(_xlfn.XLOOKUP($B70&amp;$C70,data!$F:$F,data!I:I),'Ch2'!D70)</f>
        <v>14039393.9855299</v>
      </c>
      <c r="F70" s="6" t="str">
        <f>_xlfn.IFNA(_xlfn.XLOOKUP($B70&amp;$C70,data!$F:$F,data!B:B),'Ch2'!E70)</f>
        <v>GravityX, MoM</v>
      </c>
      <c r="G70" s="10">
        <f t="shared" si="16"/>
        <v>9.4191963463652328E-4</v>
      </c>
      <c r="H70" s="6">
        <f>IF('Ch2'!C70=D70,"",'Ch2'!K70)</f>
        <v>5573708.5594632905</v>
      </c>
      <c r="I70" s="7" t="str">
        <f>IF('Ch2'!C70=D70,"",'Ch2'!M70)</f>
        <v>GravityX Div. 2,4</v>
      </c>
      <c r="J70" s="6">
        <f>'Ch2'!C70</f>
        <v>5573708.5594632905</v>
      </c>
      <c r="K70" s="33">
        <f>IF(G70="","",_xlfn.XLOOKUP(B70&amp;"_"&amp;C70,submissions!A:A,submissions!H:H))</f>
        <v>32</v>
      </c>
      <c r="L70" s="33">
        <f>_xlfn.XLOOKUP(B70&amp;"_"&amp;C70,submissions!A:A,submissions!K:K)</f>
        <v>32</v>
      </c>
      <c r="M70" s="33" t="str">
        <f t="shared" si="18"/>
        <v/>
      </c>
      <c r="N70" s="35">
        <f>'Ch2 best data'!$CR70 + 'Ch2 best data'!$CS70 + 'Ch2 best data'!$CU70 + 'Ch2 best data'!$CV70</f>
        <v>0</v>
      </c>
      <c r="O70" s="54">
        <f>_xlfn.IFNA(_xlfn.XLOOKUP($B70&amp;$C70,data!$F:$F,data!$CH:$CH),-1)</f>
        <v>0</v>
      </c>
      <c r="P70" s="54">
        <f>_xlfn.IFNA(_xlfn.XLOOKUP($B70&amp;$C70,data!$F:$F,data!$CI:$CI),-1)</f>
        <v>0</v>
      </c>
      <c r="Q70" s="54">
        <f>_xlfn.IFNA(_xlfn.XLOOKUP($B70&amp;$C70,data!$F:$F,data!$CK:$CK),-1)</f>
        <v>1</v>
      </c>
      <c r="R70" s="54">
        <f>_xlfn.IFNA(_xlfn.XLOOKUP($B70&amp;$C70,data!$F:$F,data!$CL:$CL),-1)</f>
        <v>0</v>
      </c>
      <c r="S70" s="54">
        <f>_xlfn.IFNA(_xlfn.XLOOKUP($B70&amp;$C70,data!$F:$F,data!$CH:$CH),-1) + _xlfn.IFNA(_xlfn.XLOOKUP($B70&amp;$C70,data!$F:$F,data!$CI:$CI),-1) + _xlfn.IFNA(_xlfn.XLOOKUP($B70&amp;$C70,data!$F:$F,data!$CK:$CK),-1) + _xlfn.IFNA(_xlfn.XLOOKUP($B70&amp;$C70,data!$F:$F,data!$CL:$CL),-1)</f>
        <v>1</v>
      </c>
      <c r="T70" s="8">
        <f>_xlfn.IFNA(_xlfn.XLOOKUP(B70&amp;C70,data!F:F,data!J:J),"")</f>
        <v>44647.415277777778</v>
      </c>
      <c r="U70" s="6">
        <f>'Ch2'!F70</f>
        <v>8460435.4405367095</v>
      </c>
      <c r="V70" s="6"/>
      <c r="W70" s="8">
        <f>_xlfn.IFNA(_xlfn.XLOOKUP(B70&amp;C70,data!F$33:F$1710,data!J$33:J$1710),"")</f>
        <v>44647.415277777778</v>
      </c>
      <c r="Y70" s="30">
        <f ca="1"/>
        <v>44627.325694444444</v>
      </c>
      <c r="Z70" t="str">
        <f ca="1"/>
        <v>C2FEN08300</v>
      </c>
      <c r="AA70" s="6">
        <f ca="1"/>
        <v>3</v>
      </c>
      <c r="AB70" s="7">
        <f ca="1"/>
        <v>1604769.0562740006</v>
      </c>
      <c r="AC70" s="7">
        <f ca="1"/>
        <v>22626770.494724602</v>
      </c>
      <c r="AD70" s="10" t="str">
        <f ca="1"/>
        <v>GravityX, MoM</v>
      </c>
      <c r="AE70" s="39">
        <f ca="1"/>
        <v>6.8447026248639187E-3</v>
      </c>
      <c r="AF70" s="7">
        <f ca="1"/>
        <v>1604727.8856539987</v>
      </c>
      <c r="AG70" s="7" t="str">
        <f ca="1"/>
        <v>GravityX, MoM</v>
      </c>
      <c r="AH70" s="7">
        <f ca="1"/>
        <v>1593859.561549399</v>
      </c>
      <c r="AI70">
        <f ca="1"/>
        <v>35</v>
      </c>
      <c r="AJ70" s="33">
        <f ca="1"/>
        <v>35</v>
      </c>
      <c r="AK70" s="33" t="str">
        <f t="shared" ca="1" si="19"/>
        <v/>
      </c>
      <c r="AL70" s="33"/>
      <c r="AM70" s="30">
        <f ca="1"/>
        <v>44647.415277777778</v>
      </c>
      <c r="AN70" t="str">
        <f ca="1"/>
        <v>C2FEN17700</v>
      </c>
      <c r="AO70" s="67">
        <f ca="1"/>
        <v>21</v>
      </c>
      <c r="AP70" s="7">
        <f ca="1"/>
        <v>5578958.5449931901</v>
      </c>
      <c r="AQ70" s="7">
        <f ca="1"/>
        <v>14039393.9855299</v>
      </c>
      <c r="AR70" s="30" t="str">
        <f ca="1"/>
        <v>GravityX, MoM</v>
      </c>
      <c r="AS70" s="39">
        <f ca="1"/>
        <v>9.4191963463652328E-4</v>
      </c>
      <c r="AT70" s="7">
        <f ca="1"/>
        <v>5573708.5594632905</v>
      </c>
      <c r="AU70" t="str">
        <f ca="1"/>
        <v>GravityX Div. 2,4</v>
      </c>
      <c r="AV70" s="7">
        <f ca="1"/>
        <v>5573708.5594632905</v>
      </c>
      <c r="AW70">
        <f ca="1"/>
        <v>32</v>
      </c>
      <c r="AX70" s="33">
        <f ca="1"/>
        <v>32</v>
      </c>
      <c r="AY70" s="33" t="str">
        <f t="shared" ca="1" si="20"/>
        <v/>
      </c>
      <c r="BK70">
        <f t="shared" si="21"/>
        <v>69</v>
      </c>
      <c r="BL70" s="39">
        <v>3.9896178936200677E-3</v>
      </c>
      <c r="BM70" s="30">
        <f ca="1"/>
        <v>44860.429861111108</v>
      </c>
      <c r="BN70" t="str">
        <f ca="1"/>
        <v>C2FEN02020</v>
      </c>
      <c r="BO70">
        <f ca="1"/>
        <v>25</v>
      </c>
      <c r="BP70" s="7">
        <f ca="1"/>
        <v>149092.45762713021</v>
      </c>
      <c r="BQ70" s="7">
        <f ca="1"/>
        <v>4140985.0639140802</v>
      </c>
      <c r="BR70" s="30" t="str">
        <f ca="1"/>
        <v>GravityX, MoM</v>
      </c>
      <c r="BS70" s="39">
        <f ca="1"/>
        <v>4.4875031820004185E-3</v>
      </c>
      <c r="BT70" s="7">
        <f ca="1"/>
        <v>149084.86530830991</v>
      </c>
      <c r="BU70" t="str">
        <f ca="1"/>
        <v>GOT-BSI-OPF, MoM</v>
      </c>
      <c r="BV70" s="7">
        <f ca="1"/>
        <v>148426.39371305006</v>
      </c>
      <c r="BW70">
        <f ca="1"/>
        <v>23</v>
      </c>
    </row>
    <row r="71" spans="1:75" x14ac:dyDescent="0.2">
      <c r="A71" s="30">
        <f>_xlfn.IFNA(_xlfn.XLOOKUP(B71&amp;C71,data!F:F,data!J:J),DATEVALUE("10/4/2021"))</f>
        <v>44647.547222222223</v>
      </c>
      <c r="B71" s="5" t="s">
        <v>364</v>
      </c>
      <c r="C71" s="5">
        <v>89</v>
      </c>
      <c r="D71" s="7">
        <f t="shared" si="17"/>
        <v>5382938.3845009897</v>
      </c>
      <c r="E71" s="6">
        <f>_xlfn.IFNA(_xlfn.XLOOKUP($B71&amp;$C71,data!$F:$F,data!I:I),'Ch2'!D71)</f>
        <v>14141883.3980543</v>
      </c>
      <c r="F71" s="6" t="str">
        <f>_xlfn.IFNA(_xlfn.XLOOKUP($B71&amp;$C71,data!$F:$F,data!B:B),'Ch2'!E71)</f>
        <v>GravityX, MoM</v>
      </c>
      <c r="G71" s="10">
        <f t="shared" si="16"/>
        <v>9.1397862498676652E-4</v>
      </c>
      <c r="H71" s="6">
        <f>IF('Ch2'!C71=D71,"",'Ch2'!K71)</f>
        <v>5378022.9864466898</v>
      </c>
      <c r="I71" s="7" t="str">
        <f>IF('Ch2'!C71=D71,"",'Ch2'!M71)</f>
        <v>GravityX Div. 2,4</v>
      </c>
      <c r="J71" s="6">
        <f>'Ch2'!C71</f>
        <v>5378022.9864466898</v>
      </c>
      <c r="K71" s="33">
        <f>IF(G71="","",_xlfn.XLOOKUP(B71&amp;"_"&amp;C71,submissions!A:A,submissions!H:H))</f>
        <v>32</v>
      </c>
      <c r="L71" s="33">
        <f>_xlfn.XLOOKUP(B71&amp;"_"&amp;C71,submissions!A:A,submissions!K:K)</f>
        <v>32</v>
      </c>
      <c r="M71" s="33" t="str">
        <f t="shared" si="18"/>
        <v/>
      </c>
      <c r="N71" s="35">
        <f>'Ch2 best data'!$CR71 + 'Ch2 best data'!$CS71 + 'Ch2 best data'!$CU71 + 'Ch2 best data'!$CV71</f>
        <v>0</v>
      </c>
      <c r="O71" s="54">
        <f>_xlfn.IFNA(_xlfn.XLOOKUP($B71&amp;$C71,data!$F:$F,data!$CH:$CH),-1)</f>
        <v>0</v>
      </c>
      <c r="P71" s="54">
        <f>_xlfn.IFNA(_xlfn.XLOOKUP($B71&amp;$C71,data!$F:$F,data!$CI:$CI),-1)</f>
        <v>0</v>
      </c>
      <c r="Q71" s="54">
        <f>_xlfn.IFNA(_xlfn.XLOOKUP($B71&amp;$C71,data!$F:$F,data!$CK:$CK),-1)</f>
        <v>1</v>
      </c>
      <c r="R71" s="54">
        <f>_xlfn.IFNA(_xlfn.XLOOKUP($B71&amp;$C71,data!$F:$F,data!$CL:$CL),-1)</f>
        <v>0</v>
      </c>
      <c r="S71" s="54">
        <f>_xlfn.IFNA(_xlfn.XLOOKUP($B71&amp;$C71,data!$F:$F,data!$CH:$CH),-1) + _xlfn.IFNA(_xlfn.XLOOKUP($B71&amp;$C71,data!$F:$F,data!$CI:$CI),-1) + _xlfn.IFNA(_xlfn.XLOOKUP($B71&amp;$C71,data!$F:$F,data!$CK:$CK),-1) + _xlfn.IFNA(_xlfn.XLOOKUP($B71&amp;$C71,data!$F:$F,data!$CL:$CL),-1)</f>
        <v>1</v>
      </c>
      <c r="T71" s="8">
        <f>_xlfn.IFNA(_xlfn.XLOOKUP(B71&amp;C71,data!F:F,data!J:J),"")</f>
        <v>44647.547222222223</v>
      </c>
      <c r="U71" s="6">
        <f>'Ch2'!F71</f>
        <v>8758945.0135533102</v>
      </c>
      <c r="V71" s="6"/>
      <c r="W71" s="8">
        <f>_xlfn.IFNA(_xlfn.XLOOKUP(B71&amp;C71,data!F$33:F$1710,data!J$33:J$1710),"")</f>
        <v>44647.547222222223</v>
      </c>
      <c r="Y71" s="30">
        <f ca="1"/>
        <v>44627.325694444444</v>
      </c>
      <c r="Z71" t="str">
        <f ca="1"/>
        <v>C2FEN08300</v>
      </c>
      <c r="AA71" s="6">
        <f ca="1"/>
        <v>12</v>
      </c>
      <c r="AB71" s="7">
        <f ca="1"/>
        <v>1705054.5212696008</v>
      </c>
      <c r="AC71" s="7">
        <f ca="1"/>
        <v>11834535.206074901</v>
      </c>
      <c r="AD71" s="10" t="str">
        <f ca="1"/>
        <v>GravityX, MoM</v>
      </c>
      <c r="AE71" s="39">
        <f ca="1"/>
        <v>7.171187558600467E-3</v>
      </c>
      <c r="AF71" s="7">
        <f ca="1"/>
        <v>1703961.3151946999</v>
      </c>
      <c r="AG71" s="7" t="str">
        <f ca="1"/>
        <v>GravityX, MoM</v>
      </c>
      <c r="AH71" s="7">
        <f ca="1"/>
        <v>1692914.3151946999</v>
      </c>
      <c r="AI71">
        <f ca="1"/>
        <v>35</v>
      </c>
      <c r="AJ71" s="33">
        <f ca="1"/>
        <v>35</v>
      </c>
      <c r="AK71" s="33" t="str">
        <f t="shared" ca="1" si="19"/>
        <v/>
      </c>
      <c r="AL71" s="33"/>
      <c r="AM71" s="30">
        <f ca="1"/>
        <v>44647.547222222223</v>
      </c>
      <c r="AN71" t="str">
        <f ca="1"/>
        <v>C2FEN17700</v>
      </c>
      <c r="AO71" s="67">
        <f ca="1"/>
        <v>89</v>
      </c>
      <c r="AP71" s="7">
        <f ca="1"/>
        <v>5382938.3845009897</v>
      </c>
      <c r="AQ71" s="7">
        <f ca="1"/>
        <v>14141883.3980543</v>
      </c>
      <c r="AR71" s="30" t="str">
        <f ca="1"/>
        <v>GravityX, MoM</v>
      </c>
      <c r="AS71" s="39">
        <f ca="1"/>
        <v>9.1397862498676652E-4</v>
      </c>
      <c r="AT71" s="7">
        <f ca="1"/>
        <v>5378022.9864466898</v>
      </c>
      <c r="AU71" t="str">
        <f ca="1"/>
        <v>GravityX Div. 2,4</v>
      </c>
      <c r="AV71" s="7">
        <f ca="1"/>
        <v>5378022.9864466898</v>
      </c>
      <c r="AW71">
        <f ca="1"/>
        <v>32</v>
      </c>
      <c r="AX71" s="33">
        <f ca="1"/>
        <v>32</v>
      </c>
      <c r="AY71" s="33" t="str">
        <f t="shared" ca="1" si="20"/>
        <v/>
      </c>
      <c r="BK71">
        <f t="shared" si="21"/>
        <v>70</v>
      </c>
      <c r="BL71" s="39">
        <v>4.2287449079310147E-3</v>
      </c>
      <c r="BM71" s="30">
        <f ca="1"/>
        <v>44754.400000000001</v>
      </c>
      <c r="BN71" t="str">
        <f ca="1"/>
        <v>C2FEN00617</v>
      </c>
      <c r="BO71">
        <f ca="1"/>
        <v>24</v>
      </c>
      <c r="BP71" s="7">
        <f ca="1"/>
        <v>474675.46190409013</v>
      </c>
      <c r="BQ71" s="7">
        <f ca="1"/>
        <v>1491601.5352773301</v>
      </c>
      <c r="BR71" s="30" t="str">
        <f ca="1"/>
        <v>GOT-BSI-OPF, MoM</v>
      </c>
      <c r="BS71" s="39">
        <f ca="1"/>
        <v>4.6043081802393804E-3</v>
      </c>
      <c r="BT71" s="7">
        <f ca="1"/>
        <v>474637.90145527013</v>
      </c>
      <c r="BU71" t="str">
        <f ca="1"/>
        <v>GravityX, MoM</v>
      </c>
      <c r="BV71" s="7">
        <f ca="1"/>
        <v>472499.92662676005</v>
      </c>
      <c r="BW71">
        <f ca="1"/>
        <v>16</v>
      </c>
    </row>
    <row r="72" spans="1:75" x14ac:dyDescent="0.2">
      <c r="A72" s="30">
        <f>_xlfn.IFNA(_xlfn.XLOOKUP(B72&amp;C72,data!F:F,data!J:J),DATEVALUE("10/4/2021"))</f>
        <v>44647.791666666664</v>
      </c>
      <c r="B72" s="5" t="s">
        <v>364</v>
      </c>
      <c r="C72" s="5">
        <v>94</v>
      </c>
      <c r="D72" s="7">
        <f t="shared" si="17"/>
        <v>5511167.1171541102</v>
      </c>
      <c r="E72" s="6">
        <f>_xlfn.IFNA(_xlfn.XLOOKUP($B72&amp;$C72,data!$F:$F,data!I:I),'Ch2'!D72)</f>
        <v>14247263.744406</v>
      </c>
      <c r="F72" s="6" t="str">
        <f>_xlfn.IFNA(_xlfn.XLOOKUP($B72&amp;$C72,data!$F:$F,data!B:B),'Ch2'!E72)</f>
        <v>GravityX, MoM</v>
      </c>
      <c r="G72" s="10">
        <f t="shared" si="16"/>
        <v>4.0002887238310691E-4</v>
      </c>
      <c r="H72" s="6">
        <f>IF('Ch2'!C72=D72,"",'Ch2'!K72)</f>
        <v>5508963.3727481104</v>
      </c>
      <c r="I72" s="7" t="str">
        <f>IF('Ch2'!C72=D72,"",'Ch2'!M72)</f>
        <v>GravityX Div. 2,4</v>
      </c>
      <c r="J72" s="6">
        <f>'Ch2'!C72</f>
        <v>5508963.3727481104</v>
      </c>
      <c r="K72" s="33">
        <f>IF(G72="","",_xlfn.XLOOKUP(B72&amp;"_"&amp;C72,submissions!A:A,submissions!H:H))</f>
        <v>32</v>
      </c>
      <c r="L72" s="33">
        <f>_xlfn.XLOOKUP(B72&amp;"_"&amp;C72,submissions!A:A,submissions!K:K)</f>
        <v>32</v>
      </c>
      <c r="M72" s="33" t="str">
        <f t="shared" si="18"/>
        <v/>
      </c>
      <c r="N72" s="35">
        <f>'Ch2 best data'!$CR72 + 'Ch2 best data'!$CS72 + 'Ch2 best data'!$CU72 + 'Ch2 best data'!$CV72</f>
        <v>0</v>
      </c>
      <c r="O72" s="54">
        <f>_xlfn.IFNA(_xlfn.XLOOKUP($B72&amp;$C72,data!$F:$F,data!$CH:$CH),-1)</f>
        <v>0</v>
      </c>
      <c r="P72" s="54">
        <f>_xlfn.IFNA(_xlfn.XLOOKUP($B72&amp;$C72,data!$F:$F,data!$CI:$CI),-1)</f>
        <v>0</v>
      </c>
      <c r="Q72" s="54">
        <f>_xlfn.IFNA(_xlfn.XLOOKUP($B72&amp;$C72,data!$F:$F,data!$CK:$CK),-1)</f>
        <v>1</v>
      </c>
      <c r="R72" s="54">
        <f>_xlfn.IFNA(_xlfn.XLOOKUP($B72&amp;$C72,data!$F:$F,data!$CL:$CL),-1)</f>
        <v>0</v>
      </c>
      <c r="S72" s="54">
        <f>_xlfn.IFNA(_xlfn.XLOOKUP($B72&amp;$C72,data!$F:$F,data!$CH:$CH),-1) + _xlfn.IFNA(_xlfn.XLOOKUP($B72&amp;$C72,data!$F:$F,data!$CI:$CI),-1) + _xlfn.IFNA(_xlfn.XLOOKUP($B72&amp;$C72,data!$F:$F,data!$CK:$CK),-1) + _xlfn.IFNA(_xlfn.XLOOKUP($B72&amp;$C72,data!$F:$F,data!$CL:$CL),-1)</f>
        <v>1</v>
      </c>
      <c r="T72" s="8">
        <f>_xlfn.IFNA(_xlfn.XLOOKUP(B72&amp;C72,data!F:F,data!J:J),"")</f>
        <v>44647.791666666664</v>
      </c>
      <c r="U72" s="6">
        <f>'Ch2'!F72</f>
        <v>8736096.6272518896</v>
      </c>
      <c r="V72" s="6"/>
      <c r="W72" s="8">
        <f>_xlfn.IFNA(_xlfn.XLOOKUP(B72&amp;C72,data!F$33:F$1710,data!J$33:J$1710),"")</f>
        <v>44647.791666666664</v>
      </c>
      <c r="Y72" s="30">
        <f ca="1"/>
        <v>44627.325694444444</v>
      </c>
      <c r="Z72" t="str">
        <f ca="1"/>
        <v>C2FEN08300</v>
      </c>
      <c r="AA72" s="6">
        <f ca="1"/>
        <v>13</v>
      </c>
      <c r="AB72" s="7">
        <f ca="1"/>
        <v>1621393.2508766986</v>
      </c>
      <c r="AC72" s="7">
        <f ca="1"/>
        <v>11920259.842687599</v>
      </c>
      <c r="AD72" s="10" t="str">
        <f ca="1"/>
        <v>GravityX, MoM</v>
      </c>
      <c r="AE72" s="121">
        <f ca="1"/>
        <v>9.4161365625382576E-3</v>
      </c>
      <c r="AF72" s="7">
        <f ca="1"/>
        <v>1613984.4187270999</v>
      </c>
      <c r="AG72" s="7" t="str">
        <f ca="1"/>
        <v>GravityX, MoM</v>
      </c>
      <c r="AH72" s="7">
        <f ca="1"/>
        <v>1606268.4081890993</v>
      </c>
      <c r="AI72">
        <f ca="1"/>
        <v>35</v>
      </c>
      <c r="AJ72" s="33">
        <f ca="1"/>
        <v>35</v>
      </c>
      <c r="AK72" s="33" t="str">
        <f t="shared" ca="1" si="19"/>
        <v/>
      </c>
      <c r="AL72" s="33"/>
      <c r="AM72" s="30">
        <f ca="1"/>
        <v>44647.791666666664</v>
      </c>
      <c r="AN72" t="str">
        <f ca="1"/>
        <v>C2FEN17700</v>
      </c>
      <c r="AO72" s="67">
        <f ca="1"/>
        <v>94</v>
      </c>
      <c r="AP72" s="7">
        <f ca="1"/>
        <v>5511167.1171541102</v>
      </c>
      <c r="AQ72" s="7">
        <f ca="1"/>
        <v>14247263.744406</v>
      </c>
      <c r="AR72" s="30" t="str">
        <f ca="1"/>
        <v>GravityX, MoM</v>
      </c>
      <c r="AS72" s="39">
        <f ca="1"/>
        <v>4.0002887238310691E-4</v>
      </c>
      <c r="AT72" s="7">
        <f ca="1"/>
        <v>5508963.3727481104</v>
      </c>
      <c r="AU72" t="str">
        <f ca="1"/>
        <v>GravityX Div. 2,4</v>
      </c>
      <c r="AV72" s="7">
        <f ca="1"/>
        <v>5508963.3727481104</v>
      </c>
      <c r="AW72">
        <f ca="1"/>
        <v>32</v>
      </c>
      <c r="AX72" s="33">
        <f ca="1"/>
        <v>32</v>
      </c>
      <c r="AY72" s="33" t="str">
        <f t="shared" ca="1" si="20"/>
        <v/>
      </c>
      <c r="BK72">
        <f t="shared" si="21"/>
        <v>71</v>
      </c>
      <c r="BL72" s="39">
        <v>4.2720013877379781E-3</v>
      </c>
      <c r="BM72" s="30">
        <f ca="1"/>
        <v>44672.286111111112</v>
      </c>
      <c r="BN72" t="str">
        <f ca="1"/>
        <v>C2FEN02312</v>
      </c>
      <c r="BO72">
        <f ca="1"/>
        <v>18</v>
      </c>
      <c r="BP72" s="7">
        <f ca="1"/>
        <v>168357.53262415994</v>
      </c>
      <c r="BQ72" s="7">
        <f ca="1"/>
        <v>5101495.9089645101</v>
      </c>
      <c r="BR72" s="30" t="str">
        <f ca="1"/>
        <v>GravityX, MoM</v>
      </c>
      <c r="BS72" s="39">
        <f ca="1"/>
        <v>4.7859268880103834E-3</v>
      </c>
      <c r="BT72" s="7">
        <f ca="1"/>
        <v>168253.18700626027</v>
      </c>
      <c r="BU72" t="str">
        <f ca="1"/>
        <v>Gordian Knot, MoM</v>
      </c>
      <c r="BV72" s="7">
        <f ca="1"/>
        <v>167555.62365964986</v>
      </c>
      <c r="BW72">
        <f ca="1"/>
        <v>27.714285714285715</v>
      </c>
    </row>
    <row r="73" spans="1:75" x14ac:dyDescent="0.2">
      <c r="A73" s="30">
        <f>_xlfn.IFNA(_xlfn.XLOOKUP(B73&amp;C73,data!F:F,data!J:J),DATEVALUE("10/4/2021"))</f>
        <v>44648.337500000001</v>
      </c>
      <c r="B73" s="5" t="s">
        <v>364</v>
      </c>
      <c r="C73" s="5">
        <v>106</v>
      </c>
      <c r="D73" s="7">
        <f t="shared" si="17"/>
        <v>5485891.4999551903</v>
      </c>
      <c r="E73" s="6">
        <f>_xlfn.IFNA(_xlfn.XLOOKUP($B73&amp;$C73,data!$F:$F,data!I:I),'Ch2'!D73)</f>
        <v>14150735.4996011</v>
      </c>
      <c r="F73" s="6" t="str">
        <f>_xlfn.IFNA(_xlfn.XLOOKUP($B73&amp;$C73,data!$F:$F,data!B:B),'Ch2'!E73)</f>
        <v>GravityX, MoM</v>
      </c>
      <c r="G73" s="10">
        <f t="shared" si="16"/>
        <v>5.4432796341563616E-4</v>
      </c>
      <c r="H73" s="6">
        <f>IF('Ch2'!C73=D73,"",'Ch2'!K73)</f>
        <v>5482907.0003540907</v>
      </c>
      <c r="I73" s="7" t="str">
        <f>IF('Ch2'!C73=D73,"",'Ch2'!M73)</f>
        <v>GravityX Div. 2,4</v>
      </c>
      <c r="J73" s="6">
        <f>'Ch2'!C73</f>
        <v>5482907.0003540907</v>
      </c>
      <c r="K73" s="33">
        <f>IF(G73="","",_xlfn.XLOOKUP(B73&amp;"_"&amp;C73,submissions!A:A,submissions!H:H))</f>
        <v>32</v>
      </c>
      <c r="L73" s="33">
        <f>_xlfn.XLOOKUP(B73&amp;"_"&amp;C73,submissions!A:A,submissions!K:K)</f>
        <v>32</v>
      </c>
      <c r="M73" s="33" t="str">
        <f t="shared" si="18"/>
        <v/>
      </c>
      <c r="N73" s="35">
        <f>'Ch2 best data'!$CR73 + 'Ch2 best data'!$CS73 + 'Ch2 best data'!$CU73 + 'Ch2 best data'!$CV73</f>
        <v>0</v>
      </c>
      <c r="O73" s="54">
        <f>_xlfn.IFNA(_xlfn.XLOOKUP($B73&amp;$C73,data!$F:$F,data!$CH:$CH),-1)</f>
        <v>0</v>
      </c>
      <c r="P73" s="54">
        <f>_xlfn.IFNA(_xlfn.XLOOKUP($B73&amp;$C73,data!$F:$F,data!$CI:$CI),-1)</f>
        <v>0</v>
      </c>
      <c r="Q73" s="54">
        <f>_xlfn.IFNA(_xlfn.XLOOKUP($B73&amp;$C73,data!$F:$F,data!$CK:$CK),-1)</f>
        <v>1</v>
      </c>
      <c r="R73" s="54">
        <f>_xlfn.IFNA(_xlfn.XLOOKUP($B73&amp;$C73,data!$F:$F,data!$CL:$CL),-1)</f>
        <v>0</v>
      </c>
      <c r="S73" s="54">
        <f>_xlfn.IFNA(_xlfn.XLOOKUP($B73&amp;$C73,data!$F:$F,data!$CH:$CH),-1) + _xlfn.IFNA(_xlfn.XLOOKUP($B73&amp;$C73,data!$F:$F,data!$CI:$CI),-1) + _xlfn.IFNA(_xlfn.XLOOKUP($B73&amp;$C73,data!$F:$F,data!$CK:$CK),-1) + _xlfn.IFNA(_xlfn.XLOOKUP($B73&amp;$C73,data!$F:$F,data!$CL:$CL),-1)</f>
        <v>1</v>
      </c>
      <c r="T73" s="8">
        <f>_xlfn.IFNA(_xlfn.XLOOKUP(B73&amp;C73,data!F:F,data!J:J),"")</f>
        <v>44648.337500000001</v>
      </c>
      <c r="U73" s="6">
        <f>'Ch2'!F73</f>
        <v>8664843.9996459093</v>
      </c>
      <c r="V73" s="6"/>
      <c r="W73" s="8">
        <f>_xlfn.IFNA(_xlfn.XLOOKUP(B73&amp;C73,data!F$33:F$1710,data!J$33:J$1710),"")</f>
        <v>44648.337500000001</v>
      </c>
      <c r="Y73" s="30">
        <f ca="1"/>
        <v>44627.325694444444</v>
      </c>
      <c r="Z73" t="str">
        <f ca="1"/>
        <v>C2FEN08300</v>
      </c>
      <c r="AA73" s="6">
        <f ca="1"/>
        <v>22</v>
      </c>
      <c r="AB73" s="7">
        <f ca="1"/>
        <v>1438940.097297499</v>
      </c>
      <c r="AC73" s="7">
        <f ca="1"/>
        <v>14037751.920419499</v>
      </c>
      <c r="AD73" s="10" t="str">
        <f ca="1"/>
        <v>GravityX, MoM</v>
      </c>
      <c r="AE73" s="39">
        <f ca="1"/>
        <v>2.4389193745664173E-3</v>
      </c>
      <c r="AF73" s="7">
        <f ca="1"/>
        <v>1438940.097297499</v>
      </c>
      <c r="AG73" s="7" t="str">
        <f ca="1"/>
        <v>GravityX Div. 1-4</v>
      </c>
      <c r="AH73" s="7">
        <f ca="1"/>
        <v>1435439.1768779997</v>
      </c>
      <c r="AI73">
        <f ca="1"/>
        <v>35</v>
      </c>
      <c r="AJ73" s="33">
        <f ca="1"/>
        <v>35</v>
      </c>
      <c r="AK73" s="33" t="str">
        <f t="shared" ca="1" si="19"/>
        <v/>
      </c>
      <c r="AL73" s="33"/>
      <c r="AM73" s="30">
        <f ca="1"/>
        <v>44648.337500000001</v>
      </c>
      <c r="AN73" t="str">
        <f ca="1"/>
        <v>C2FEN17700</v>
      </c>
      <c r="AO73" s="67">
        <f ca="1"/>
        <v>106</v>
      </c>
      <c r="AP73" s="7">
        <f ca="1"/>
        <v>5485891.4999551903</v>
      </c>
      <c r="AQ73" s="7">
        <f ca="1"/>
        <v>14150735.4996011</v>
      </c>
      <c r="AR73" s="30" t="str">
        <f ca="1"/>
        <v>GravityX, MoM</v>
      </c>
      <c r="AS73" s="39">
        <f ca="1"/>
        <v>5.4432796341563616E-4</v>
      </c>
      <c r="AT73" s="7">
        <f ca="1"/>
        <v>5482907.0003540907</v>
      </c>
      <c r="AU73" t="str">
        <f ca="1"/>
        <v>GravityX Div. 2,4</v>
      </c>
      <c r="AV73" s="7">
        <f ca="1"/>
        <v>5482907.0003540907</v>
      </c>
      <c r="AW73">
        <f ca="1"/>
        <v>32</v>
      </c>
      <c r="AX73" s="33">
        <f ca="1"/>
        <v>32</v>
      </c>
      <c r="AY73" s="33" t="str">
        <f t="shared" ca="1" si="20"/>
        <v/>
      </c>
      <c r="BK73">
        <f t="shared" si="21"/>
        <v>72</v>
      </c>
      <c r="BL73" s="39">
        <v>4.4275458949729618E-3</v>
      </c>
      <c r="BM73" s="30">
        <f ca="1"/>
        <v>44643.304166666669</v>
      </c>
      <c r="BN73" t="str">
        <f ca="1"/>
        <v>C2FEN04601</v>
      </c>
      <c r="BO73">
        <f ca="1"/>
        <v>122</v>
      </c>
      <c r="BP73" s="7">
        <f ca="1"/>
        <v>121006.75361592998</v>
      </c>
      <c r="BQ73" s="7">
        <f ca="1"/>
        <v>1017994.50576248</v>
      </c>
      <c r="BR73" s="30" t="str">
        <f ca="1"/>
        <v>GravityX, MoM</v>
      </c>
      <c r="BS73" s="39">
        <f ca="1"/>
        <v>5.7307308368441667E-3</v>
      </c>
      <c r="BT73" s="7">
        <f ca="1"/>
        <v>120653.71183635003</v>
      </c>
      <c r="BU73" t="str">
        <f ca="1"/>
        <v>GravityX, MoM</v>
      </c>
      <c r="BV73" s="7">
        <f ca="1"/>
        <v>120317.24785345199</v>
      </c>
      <c r="BW73">
        <f ca="1"/>
        <v>32</v>
      </c>
    </row>
    <row r="74" spans="1:75" x14ac:dyDescent="0.2">
      <c r="A74" s="30">
        <f>_xlfn.IFNA(_xlfn.XLOOKUP(B74&amp;C74,data!F:F,data!J:J),DATEVALUE("10/4/2021"))</f>
        <v>44648.337500000001</v>
      </c>
      <c r="B74" s="5" t="s">
        <v>364</v>
      </c>
      <c r="C74" s="5">
        <v>107</v>
      </c>
      <c r="D74" s="7">
        <f t="shared" si="17"/>
        <v>5503808.9770123307</v>
      </c>
      <c r="E74" s="6">
        <f>_xlfn.IFNA(_xlfn.XLOOKUP($B74&amp;$C74,data!$F:$F,data!I:I),'Ch2'!D74)</f>
        <v>13963359.2337519</v>
      </c>
      <c r="F74" s="6" t="str">
        <f>_xlfn.IFNA(_xlfn.XLOOKUP($B74&amp;$C74,data!$F:$F,data!B:B),'Ch2'!E74)</f>
        <v>GravityX, MoM</v>
      </c>
      <c r="G74" s="10">
        <f t="shared" si="16"/>
        <v>6.1999755128283596E-4</v>
      </c>
      <c r="H74" s="6">
        <f>IF('Ch2'!C74=D74,"",'Ch2'!K74)</f>
        <v>5500398.7432604302</v>
      </c>
      <c r="I74" s="7" t="str">
        <f>IF('Ch2'!C74=D74,"",'Ch2'!M74)</f>
        <v>GravityX Div. 2,4</v>
      </c>
      <c r="J74" s="6">
        <f>'Ch2'!C74</f>
        <v>5500398.7432604302</v>
      </c>
      <c r="K74" s="33">
        <f>IF(G74="","",_xlfn.XLOOKUP(B74&amp;"_"&amp;C74,submissions!A:A,submissions!H:H))</f>
        <v>32</v>
      </c>
      <c r="L74" s="33">
        <f>_xlfn.XLOOKUP(B74&amp;"_"&amp;C74,submissions!A:A,submissions!K:K)</f>
        <v>32</v>
      </c>
      <c r="M74" s="33" t="str">
        <f t="shared" si="18"/>
        <v/>
      </c>
      <c r="N74" s="35">
        <f>'Ch2 best data'!$CR74 + 'Ch2 best data'!$CS74 + 'Ch2 best data'!$CU74 + 'Ch2 best data'!$CV74</f>
        <v>0</v>
      </c>
      <c r="O74" s="54">
        <f>_xlfn.IFNA(_xlfn.XLOOKUP($B74&amp;$C74,data!$F:$F,data!$CH:$CH),-1)</f>
        <v>0</v>
      </c>
      <c r="P74" s="54">
        <f>_xlfn.IFNA(_xlfn.XLOOKUP($B74&amp;$C74,data!$F:$F,data!$CI:$CI),-1)</f>
        <v>0</v>
      </c>
      <c r="Q74" s="54">
        <f>_xlfn.IFNA(_xlfn.XLOOKUP($B74&amp;$C74,data!$F:$F,data!$CK:$CK),-1)</f>
        <v>1</v>
      </c>
      <c r="R74" s="54">
        <f>_xlfn.IFNA(_xlfn.XLOOKUP($B74&amp;$C74,data!$F:$F,data!$CL:$CL),-1)</f>
        <v>0</v>
      </c>
      <c r="S74" s="54">
        <f>_xlfn.IFNA(_xlfn.XLOOKUP($B74&amp;$C74,data!$F:$F,data!$CH:$CH),-1) + _xlfn.IFNA(_xlfn.XLOOKUP($B74&amp;$C74,data!$F:$F,data!$CI:$CI),-1) + _xlfn.IFNA(_xlfn.XLOOKUP($B74&amp;$C74,data!$F:$F,data!$CK:$CK),-1) + _xlfn.IFNA(_xlfn.XLOOKUP($B74&amp;$C74,data!$F:$F,data!$CL:$CL),-1)</f>
        <v>1</v>
      </c>
      <c r="T74" s="8">
        <f>_xlfn.IFNA(_xlfn.XLOOKUP(B74&amp;C74,data!F:F,data!J:J),"")</f>
        <v>44648.337500000001</v>
      </c>
      <c r="U74" s="6">
        <f>'Ch2'!F74</f>
        <v>8459550.2567395698</v>
      </c>
      <c r="V74" s="6"/>
      <c r="W74" s="8">
        <f>_xlfn.IFNA(_xlfn.XLOOKUP(B74&amp;C74,data!F$33:F$1710,data!J$33:J$1710),"")</f>
        <v>44648.337500000001</v>
      </c>
      <c r="Y74" s="30">
        <f ca="1"/>
        <v>44627.325694444444</v>
      </c>
      <c r="Z74" t="str">
        <f ca="1"/>
        <v>C2FEN08300</v>
      </c>
      <c r="AA74" s="6">
        <f ca="1"/>
        <v>43</v>
      </c>
      <c r="AB74" s="7">
        <f ca="1"/>
        <v>1611178.8412529007</v>
      </c>
      <c r="AC74" s="7">
        <f ca="1"/>
        <v>12059109.5438649</v>
      </c>
      <c r="AD74" s="10" t="str">
        <f ca="1"/>
        <v>GravityX, MoM</v>
      </c>
      <c r="AE74" s="37">
        <f ca="1"/>
        <v>1.0317478434592742E-2</v>
      </c>
      <c r="AF74" s="7">
        <f ca="1"/>
        <v>1603857.6151372008</v>
      </c>
      <c r="AG74" s="7" t="str">
        <f ca="1"/>
        <v>GravityX, MoM</v>
      </c>
      <c r="AH74" s="7">
        <f ca="1"/>
        <v>1594725.2973880004</v>
      </c>
      <c r="AI74">
        <f ca="1"/>
        <v>35</v>
      </c>
      <c r="AJ74" s="33">
        <f ca="1"/>
        <v>35</v>
      </c>
      <c r="AK74" s="33" t="str">
        <f t="shared" ca="1" si="19"/>
        <v/>
      </c>
      <c r="AL74" s="33"/>
      <c r="AM74" s="30">
        <f ca="1"/>
        <v>44648.337500000001</v>
      </c>
      <c r="AN74" t="str">
        <f ca="1"/>
        <v>C2FEN17700</v>
      </c>
      <c r="AO74" s="67">
        <f ca="1"/>
        <v>107</v>
      </c>
      <c r="AP74" s="7">
        <f ca="1"/>
        <v>5503808.9770123307</v>
      </c>
      <c r="AQ74" s="7">
        <f ca="1"/>
        <v>13963359.2337519</v>
      </c>
      <c r="AR74" s="30" t="str">
        <f ca="1"/>
        <v>GravityX, MoM</v>
      </c>
      <c r="AS74" s="39">
        <f ca="1"/>
        <v>6.1999755128283596E-4</v>
      </c>
      <c r="AT74" s="7">
        <f ca="1"/>
        <v>5500398.7432604302</v>
      </c>
      <c r="AU74" t="str">
        <f ca="1"/>
        <v>GravityX Div. 2,4</v>
      </c>
      <c r="AV74" s="7">
        <f ca="1"/>
        <v>5500398.7432604302</v>
      </c>
      <c r="AW74">
        <f ca="1"/>
        <v>32</v>
      </c>
      <c r="AX74" s="33">
        <f ca="1"/>
        <v>32</v>
      </c>
      <c r="AY74" s="33" t="str">
        <f t="shared" ca="1" si="20"/>
        <v/>
      </c>
      <c r="BK74">
        <f t="shared" si="21"/>
        <v>73</v>
      </c>
      <c r="BL74" s="39">
        <v>4.6052917204342236E-3</v>
      </c>
      <c r="BM74" s="30">
        <f ca="1"/>
        <v>44672.88958333333</v>
      </c>
      <c r="BN74" t="str">
        <f ca="1"/>
        <v>C2FEN02312</v>
      </c>
      <c r="BO74">
        <f ca="1"/>
        <v>21</v>
      </c>
      <c r="BP74" s="7">
        <f ca="1"/>
        <v>203245.06703312043</v>
      </c>
      <c r="BQ74" s="7">
        <f ca="1"/>
        <v>4720342.9922579601</v>
      </c>
      <c r="BR74" s="30" t="str">
        <f ca="1"/>
        <v>GravityX, MoM</v>
      </c>
      <c r="BS74" s="39">
        <f ca="1"/>
        <v>5.7550490772841911E-3</v>
      </c>
      <c r="BT74" s="7">
        <f ca="1"/>
        <v>203033.99605125003</v>
      </c>
      <c r="BU74" t="str">
        <f ca="1"/>
        <v>Gordian Knot, MoM</v>
      </c>
      <c r="BV74" s="7">
        <f ca="1"/>
        <v>202082.07477515005</v>
      </c>
      <c r="BW74">
        <f ca="1"/>
        <v>28</v>
      </c>
    </row>
    <row r="75" spans="1:75" x14ac:dyDescent="0.2">
      <c r="A75" s="30">
        <f>_xlfn.IFNA(_xlfn.XLOOKUP(B75&amp;C75,data!F:F,data!J:J),DATEVALUE("10/4/2021"))</f>
        <v>44712.012499999997</v>
      </c>
      <c r="B75" s="5" t="s">
        <v>364</v>
      </c>
      <c r="C75" s="5">
        <v>115</v>
      </c>
      <c r="D75" s="7">
        <f t="shared" si="17"/>
        <v>4986891.2484820001</v>
      </c>
      <c r="E75" s="6">
        <f>_xlfn.IFNA(_xlfn.XLOOKUP($B75&amp;$C75,data!$F:$F,data!I:I),'Ch2'!D75)</f>
        <v>14995253.1143394</v>
      </c>
      <c r="F75" s="6" t="str">
        <f>_xlfn.IFNA(_xlfn.XLOOKUP($B75&amp;$C75,data!$F:$F,data!B:B),'Ch2'!E75)</f>
        <v>GravityX, MoM</v>
      </c>
      <c r="G75" s="10">
        <f t="shared" si="16"/>
        <v>2.5089273496092801E-5</v>
      </c>
      <c r="H75" s="6">
        <f>IF('Ch2'!C75=D75,"",'Ch2'!K75)</f>
        <v>4986766.1341426</v>
      </c>
      <c r="I75" s="7" t="str">
        <f>IF('Ch2'!C75=D75,"",'Ch2'!M75)</f>
        <v>GravityX Div. 2,4</v>
      </c>
      <c r="J75" s="6">
        <f>'Ch2'!C75</f>
        <v>4986766.1341426</v>
      </c>
      <c r="K75" s="33">
        <f>IF(G75="","",_xlfn.XLOOKUP(B75&amp;"_"&amp;C75,submissions!A:A,submissions!H:H))</f>
        <v>22</v>
      </c>
      <c r="L75" s="33">
        <f>_xlfn.XLOOKUP(B75&amp;"_"&amp;C75,submissions!A:A,submissions!K:K)</f>
        <v>22</v>
      </c>
      <c r="M75" s="33" t="str">
        <f t="shared" si="18"/>
        <v/>
      </c>
      <c r="N75" s="35">
        <f>'Ch2 best data'!$CR75 + 'Ch2 best data'!$CS75 + 'Ch2 best data'!$CU75 + 'Ch2 best data'!$CV75</f>
        <v>0</v>
      </c>
      <c r="O75" s="54">
        <f>_xlfn.IFNA(_xlfn.XLOOKUP($B75&amp;$C75,data!$F:$F,data!$CH:$CH),-1)</f>
        <v>0</v>
      </c>
      <c r="P75" s="54">
        <f>_xlfn.IFNA(_xlfn.XLOOKUP($B75&amp;$C75,data!$F:$F,data!$CI:$CI),-1)</f>
        <v>0</v>
      </c>
      <c r="Q75" s="54">
        <f>_xlfn.IFNA(_xlfn.XLOOKUP($B75&amp;$C75,data!$F:$F,data!$CK:$CK),-1)</f>
        <v>0</v>
      </c>
      <c r="R75" s="54">
        <f>_xlfn.IFNA(_xlfn.XLOOKUP($B75&amp;$C75,data!$F:$F,data!$CL:$CL),-1)</f>
        <v>0</v>
      </c>
      <c r="S75" s="54">
        <f>_xlfn.IFNA(_xlfn.XLOOKUP($B75&amp;$C75,data!$F:$F,data!$CH:$CH),-1) + _xlfn.IFNA(_xlfn.XLOOKUP($B75&amp;$C75,data!$F:$F,data!$CI:$CI),-1) + _xlfn.IFNA(_xlfn.XLOOKUP($B75&amp;$C75,data!$F:$F,data!$CK:$CK),-1) + _xlfn.IFNA(_xlfn.XLOOKUP($B75&amp;$C75,data!$F:$F,data!$CL:$CL),-1)</f>
        <v>0</v>
      </c>
      <c r="T75" s="8">
        <f>_xlfn.IFNA(_xlfn.XLOOKUP(B75&amp;C75,data!F:F,data!J:J),"")</f>
        <v>44712.012499999997</v>
      </c>
      <c r="U75" s="6">
        <f>'Ch2'!F75</f>
        <v>10008361.8658574</v>
      </c>
      <c r="V75" s="6"/>
      <c r="W75" s="8">
        <f>_xlfn.IFNA(_xlfn.XLOOKUP(B75&amp;C75,data!F$33:F$1710,data!J$33:J$1710),"")</f>
        <v>44712.012499999997</v>
      </c>
      <c r="Y75" s="30">
        <f ca="1"/>
        <v>44627.325694444444</v>
      </c>
      <c r="Z75" t="str">
        <f ca="1"/>
        <v>C2FEN08300</v>
      </c>
      <c r="AA75" s="6">
        <f ca="1"/>
        <v>52</v>
      </c>
      <c r="AB75" s="7">
        <f ca="1"/>
        <v>1436445.3213973008</v>
      </c>
      <c r="AC75" s="7">
        <f ca="1"/>
        <v>13798687.549295001</v>
      </c>
      <c r="AD75" s="10" t="str">
        <f ca="1"/>
        <v>GravityX, MoM</v>
      </c>
      <c r="AE75" s="39">
        <f ca="1"/>
        <v>3.8720601140078692E-3</v>
      </c>
      <c r="AF75" s="7">
        <f ca="1"/>
        <v>1436445.3213973008</v>
      </c>
      <c r="AG75" s="7" t="str">
        <f ca="1"/>
        <v>GravityX Div. 1-4</v>
      </c>
      <c r="AH75" s="7">
        <f ca="1"/>
        <v>1430904.7721023001</v>
      </c>
      <c r="AI75">
        <f ca="1"/>
        <v>35</v>
      </c>
      <c r="AJ75" s="33">
        <f ca="1"/>
        <v>35</v>
      </c>
      <c r="AK75" s="33" t="str">
        <f t="shared" ca="1" si="19"/>
        <v/>
      </c>
      <c r="AL75" s="33"/>
      <c r="AM75" s="30">
        <f ca="1"/>
        <v>44712.012499999997</v>
      </c>
      <c r="AN75" t="str">
        <f ca="1"/>
        <v>C2FEN17700</v>
      </c>
      <c r="AO75" s="67">
        <f ca="1"/>
        <v>115</v>
      </c>
      <c r="AP75" s="7">
        <f ca="1"/>
        <v>4986891.2484820001</v>
      </c>
      <c r="AQ75" s="7">
        <f ca="1"/>
        <v>14995253.1143394</v>
      </c>
      <c r="AR75" s="30" t="str">
        <f ca="1"/>
        <v>GravityX, MoM</v>
      </c>
      <c r="AS75" s="39">
        <f ca="1"/>
        <v>2.5089273496092801E-5</v>
      </c>
      <c r="AT75" s="7">
        <f ca="1"/>
        <v>4986766.1341426</v>
      </c>
      <c r="AU75" t="str">
        <f ca="1"/>
        <v>GravityX Div. 2,4</v>
      </c>
      <c r="AV75" s="7">
        <f ca="1"/>
        <v>4986766.1341426</v>
      </c>
      <c r="AW75">
        <f ca="1"/>
        <v>22</v>
      </c>
      <c r="AX75" s="33">
        <f ca="1"/>
        <v>22</v>
      </c>
      <c r="AY75" s="33" t="str">
        <f t="shared" ca="1" si="20"/>
        <v/>
      </c>
      <c r="BK75">
        <f t="shared" si="21"/>
        <v>74</v>
      </c>
      <c r="BL75" s="39">
        <v>4.7859268880103834E-3</v>
      </c>
      <c r="BM75" s="30">
        <f ca="1"/>
        <v>44620.59097222222</v>
      </c>
      <c r="BN75" t="str">
        <f ca="1"/>
        <v>C2FEN02312</v>
      </c>
      <c r="BO75">
        <f ca="1"/>
        <v>40</v>
      </c>
      <c r="BP75" s="7">
        <f ca="1"/>
        <v>237659.31465792004</v>
      </c>
      <c r="BQ75" s="7">
        <f ca="1"/>
        <v>7545721.8762904899</v>
      </c>
      <c r="BR75" s="30" t="str">
        <f ca="1"/>
        <v>Gordian Knot, MoM</v>
      </c>
      <c r="BS75" s="39">
        <f ca="1"/>
        <v>6.6239157406609017E-3</v>
      </c>
      <c r="BT75" s="7">
        <f ca="1"/>
        <v>237545.64725231007</v>
      </c>
      <c r="BU75" t="str">
        <f ca="1"/>
        <v>Gordian Knot, MoM</v>
      </c>
      <c r="BV75" s="7">
        <f ca="1"/>
        <v>236095.43836741988</v>
      </c>
      <c r="BW75" s="33">
        <f ca="1"/>
        <v>134</v>
      </c>
    </row>
    <row r="76" spans="1:75" x14ac:dyDescent="0.2">
      <c r="A76" s="30">
        <f>_xlfn.IFNA(_xlfn.XLOOKUP(B76&amp;C76,data!F:F,data!J:J),DATEVALUE("10/4/2021"))</f>
        <v>44662.365277777775</v>
      </c>
      <c r="B76" s="5" t="s">
        <v>365</v>
      </c>
      <c r="C76" s="5">
        <v>6</v>
      </c>
      <c r="D76" s="7">
        <f t="shared" si="17"/>
        <v>314531.20474428002</v>
      </c>
      <c r="E76" s="6">
        <f>_xlfn.IFNA(_xlfn.XLOOKUP($B76&amp;$C76,data!$F:$F,data!I:I),'Ch2'!D76)</f>
        <v>467520.53508550703</v>
      </c>
      <c r="F76" s="6" t="str">
        <f>_xlfn.IFNA(_xlfn.XLOOKUP($B76&amp;$C76,data!$F:$F,data!B:B),'Ch2'!E76)</f>
        <v>GravityX, MoM</v>
      </c>
      <c r="G76" s="10">
        <f t="shared" si="16"/>
        <v>3.1655553530929303E-4</v>
      </c>
      <c r="H76" s="6">
        <f>IF('Ch2'!C76=D76,"",'Ch2'!K76)</f>
        <v>314431.669658773</v>
      </c>
      <c r="I76" s="7" t="str">
        <f>IF('Ch2'!C76=D76,"",'Ch2'!M76)</f>
        <v>GravityX Div. 2,4</v>
      </c>
      <c r="J76" s="6">
        <f>'Ch2'!C76</f>
        <v>314431.669658773</v>
      </c>
      <c r="K76" s="33">
        <f>IF(G76="","",_xlfn.XLOOKUP(B76&amp;"_"&amp;C76,submissions!A:A,submissions!H:H))</f>
        <v>30</v>
      </c>
      <c r="L76" s="33">
        <f>_xlfn.XLOOKUP(B76&amp;"_"&amp;C76,submissions!A:A,submissions!K:K)</f>
        <v>30</v>
      </c>
      <c r="M76" s="33" t="str">
        <f t="shared" si="18"/>
        <v/>
      </c>
      <c r="N76" s="35">
        <f>'Ch2 best data'!$CR76 + 'Ch2 best data'!$CS76 + 'Ch2 best data'!$CU76 + 'Ch2 best data'!$CV76</f>
        <v>0</v>
      </c>
      <c r="O76" s="54">
        <f>_xlfn.IFNA(_xlfn.XLOOKUP($B76&amp;$C76,data!$F:$F,data!$CH:$CH),-1)</f>
        <v>0</v>
      </c>
      <c r="P76" s="54">
        <f>_xlfn.IFNA(_xlfn.XLOOKUP($B76&amp;$C76,data!$F:$F,data!$CI:$CI),-1)</f>
        <v>0</v>
      </c>
      <c r="Q76" s="54">
        <f>_xlfn.IFNA(_xlfn.XLOOKUP($B76&amp;$C76,data!$F:$F,data!$CK:$CK),-1)</f>
        <v>0</v>
      </c>
      <c r="R76" s="54">
        <f>_xlfn.IFNA(_xlfn.XLOOKUP($B76&amp;$C76,data!$F:$F,data!$CL:$CL),-1)</f>
        <v>0</v>
      </c>
      <c r="S76" s="54">
        <f>_xlfn.IFNA(_xlfn.XLOOKUP($B76&amp;$C76,data!$F:$F,data!$CH:$CH),-1) + _xlfn.IFNA(_xlfn.XLOOKUP($B76&amp;$C76,data!$F:$F,data!$CI:$CI),-1) + _xlfn.IFNA(_xlfn.XLOOKUP($B76&amp;$C76,data!$F:$F,data!$CK:$CK),-1) + _xlfn.IFNA(_xlfn.XLOOKUP($B76&amp;$C76,data!$F:$F,data!$CL:$CL),-1)</f>
        <v>0</v>
      </c>
      <c r="T76" s="8">
        <f>_xlfn.IFNA(_xlfn.XLOOKUP(B76&amp;C76,data!F:F,data!J:J),"")</f>
        <v>44662.365277777775</v>
      </c>
      <c r="U76" s="6">
        <f>'Ch2'!F76</f>
        <v>152989.330341227</v>
      </c>
      <c r="V76" s="6"/>
      <c r="W76" s="8">
        <f>_xlfn.IFNA(_xlfn.XLOOKUP(B76&amp;C76,data!F$33:F$1710,data!J$33:J$1710),"")</f>
        <v>44662.365277777775</v>
      </c>
      <c r="Y76" s="30">
        <f ca="1"/>
        <v>44627.325694444444</v>
      </c>
      <c r="Z76" t="str">
        <f ca="1"/>
        <v>C2FEN08300</v>
      </c>
      <c r="AA76" s="6">
        <f ca="1"/>
        <v>166</v>
      </c>
      <c r="AB76" s="7">
        <f ca="1"/>
        <v>1464646.5357546005</v>
      </c>
      <c r="AC76" s="7">
        <f ca="1"/>
        <v>14017885.815585</v>
      </c>
      <c r="AD76" s="10" t="str">
        <f ca="1"/>
        <v>GravityX, MoM</v>
      </c>
      <c r="AE76" s="121">
        <f ca="1"/>
        <v>9.3132934778801246E-3</v>
      </c>
      <c r="AF76" s="7">
        <f ca="1"/>
        <v>1460683.2379199993</v>
      </c>
      <c r="AG76" s="7" t="str">
        <f ca="1"/>
        <v>GravityX, MoM</v>
      </c>
      <c r="AH76" s="7">
        <f ca="1"/>
        <v>1451131.7201696001</v>
      </c>
      <c r="AI76">
        <f ca="1"/>
        <v>35</v>
      </c>
      <c r="AJ76" s="33">
        <f ca="1"/>
        <v>35</v>
      </c>
      <c r="AK76" s="33" t="str">
        <f t="shared" ca="1" si="19"/>
        <v/>
      </c>
      <c r="AL76" s="33"/>
      <c r="AM76" s="30">
        <f ca="1"/>
        <v>44662.365277777775</v>
      </c>
      <c r="AN76" t="str">
        <f ca="1"/>
        <v>C2FEN19402</v>
      </c>
      <c r="AO76" s="67">
        <f ca="1"/>
        <v>6</v>
      </c>
      <c r="AP76" s="7">
        <f ca="1"/>
        <v>314531.20474428002</v>
      </c>
      <c r="AQ76" s="7">
        <f ca="1"/>
        <v>467520.53508550703</v>
      </c>
      <c r="AR76" s="30" t="str">
        <f ca="1"/>
        <v>GravityX, MoM</v>
      </c>
      <c r="AS76" s="39">
        <f ca="1"/>
        <v>3.1655553530929303E-4</v>
      </c>
      <c r="AT76" s="7">
        <f ca="1"/>
        <v>314431.669658773</v>
      </c>
      <c r="AU76" t="str">
        <f ca="1"/>
        <v>GravityX Div. 2,4</v>
      </c>
      <c r="AV76" s="7">
        <f ca="1"/>
        <v>314431.669658773</v>
      </c>
      <c r="AW76">
        <f ca="1"/>
        <v>30</v>
      </c>
      <c r="AX76" s="33">
        <f ca="1"/>
        <v>30</v>
      </c>
      <c r="AY76" s="33" t="str">
        <f t="shared" ca="1" si="20"/>
        <v/>
      </c>
      <c r="BK76">
        <f t="shared" si="21"/>
        <v>75</v>
      </c>
      <c r="BL76" s="39">
        <v>4.8036869172440877E-3</v>
      </c>
      <c r="BM76" s="30">
        <f ca="1"/>
        <v>44627.325694444444</v>
      </c>
      <c r="BN76" t="str">
        <f ca="1"/>
        <v>C2FEN08300</v>
      </c>
      <c r="BO76">
        <f ca="1"/>
        <v>3</v>
      </c>
      <c r="BP76" s="7">
        <f ca="1"/>
        <v>1604769.0562740006</v>
      </c>
      <c r="BQ76" s="7">
        <f ca="1"/>
        <v>22626770.494724602</v>
      </c>
      <c r="BR76" s="30" t="str">
        <f ca="1"/>
        <v>GravityX, MoM</v>
      </c>
      <c r="BS76" s="39">
        <f ca="1"/>
        <v>6.8447026248639187E-3</v>
      </c>
      <c r="BT76" s="7">
        <f ca="1"/>
        <v>1604727.8856539987</v>
      </c>
      <c r="BU76" t="str">
        <f ca="1"/>
        <v>GravityX, MoM</v>
      </c>
      <c r="BV76" s="7">
        <f ca="1"/>
        <v>1593859.561549399</v>
      </c>
      <c r="BW76">
        <f ca="1"/>
        <v>35</v>
      </c>
    </row>
    <row r="77" spans="1:75" x14ac:dyDescent="0.2">
      <c r="A77" s="30">
        <f>_xlfn.IFNA(_xlfn.XLOOKUP(B77&amp;C77,data!F:F,data!J:J),DATEVALUE("10/4/2021"))</f>
        <v>44677.373611111114</v>
      </c>
      <c r="B77" s="5" t="s">
        <v>365</v>
      </c>
      <c r="C77" s="5">
        <v>10</v>
      </c>
      <c r="D77" s="7">
        <f t="shared" si="17"/>
        <v>284430.15361939505</v>
      </c>
      <c r="E77" s="6">
        <f>_xlfn.IFNA(_xlfn.XLOOKUP($B77&amp;$C77,data!$F:$F,data!I:I),'Ch2'!D77)</f>
        <v>560400.70707493904</v>
      </c>
      <c r="F77" s="6" t="str">
        <f>_xlfn.IFNA(_xlfn.XLOOKUP($B77&amp;$C77,data!$F:$F,data!B:B),'Ch2'!E77)</f>
        <v>GravityX, MoM</v>
      </c>
      <c r="G77" s="10">
        <f t="shared" si="16"/>
        <v>5.0198162696113435E-4</v>
      </c>
      <c r="H77" s="6">
        <f>IF('Ch2'!C77=D77,"",'Ch2'!K77)</f>
        <v>284287.44654445403</v>
      </c>
      <c r="I77" s="7" t="str">
        <f>IF('Ch2'!C77=D77,"",'Ch2'!M77)</f>
        <v>GravityX Div. 2,4</v>
      </c>
      <c r="J77" s="6">
        <f>'Ch2'!C77</f>
        <v>284287.44654445403</v>
      </c>
      <c r="K77" s="33">
        <f>IF(G77="","",_xlfn.XLOOKUP(B77&amp;"_"&amp;C77,submissions!A:A,submissions!H:H))</f>
        <v>27</v>
      </c>
      <c r="L77" s="33">
        <f>_xlfn.XLOOKUP(B77&amp;"_"&amp;C77,submissions!A:A,submissions!K:K)</f>
        <v>27</v>
      </c>
      <c r="M77" s="33" t="str">
        <f t="shared" si="18"/>
        <v/>
      </c>
      <c r="N77" s="35">
        <f>'Ch2 best data'!$CR77 + 'Ch2 best data'!$CS77 + 'Ch2 best data'!$CU77 + 'Ch2 best data'!$CV77</f>
        <v>0</v>
      </c>
      <c r="O77" s="54">
        <f>_xlfn.IFNA(_xlfn.XLOOKUP($B77&amp;$C77,data!$F:$F,data!$CH:$CH),-1)</f>
        <v>0</v>
      </c>
      <c r="P77" s="54">
        <f>_xlfn.IFNA(_xlfn.XLOOKUP($B77&amp;$C77,data!$F:$F,data!$CI:$CI),-1)</f>
        <v>0</v>
      </c>
      <c r="Q77" s="54">
        <f>_xlfn.IFNA(_xlfn.XLOOKUP($B77&amp;$C77,data!$F:$F,data!$CK:$CK),-1)</f>
        <v>0</v>
      </c>
      <c r="R77" s="54">
        <f>_xlfn.IFNA(_xlfn.XLOOKUP($B77&amp;$C77,data!$F:$F,data!$CL:$CL),-1)</f>
        <v>0</v>
      </c>
      <c r="S77" s="54">
        <f>_xlfn.IFNA(_xlfn.XLOOKUP($B77&amp;$C77,data!$F:$F,data!$CH:$CH),-1) + _xlfn.IFNA(_xlfn.XLOOKUP($B77&amp;$C77,data!$F:$F,data!$CI:$CI),-1) + _xlfn.IFNA(_xlfn.XLOOKUP($B77&amp;$C77,data!$F:$F,data!$CK:$CK),-1) + _xlfn.IFNA(_xlfn.XLOOKUP($B77&amp;$C77,data!$F:$F,data!$CL:$CL),-1)</f>
        <v>0</v>
      </c>
      <c r="T77" s="8">
        <f>_xlfn.IFNA(_xlfn.XLOOKUP(B77&amp;C77,data!F:F,data!J:J),"")</f>
        <v>44677.373611111114</v>
      </c>
      <c r="U77" s="6">
        <f>'Ch2'!F77</f>
        <v>275970.553455544</v>
      </c>
      <c r="V77" s="6"/>
      <c r="W77" s="8">
        <f>_xlfn.IFNA(_xlfn.XLOOKUP(B77&amp;C77,data!F$33:F$1710,data!J$33:J$1710),"")</f>
        <v>44677.373611111114</v>
      </c>
      <c r="Y77" s="30">
        <f ca="1"/>
        <v>44626.805555555555</v>
      </c>
      <c r="Z77" t="str">
        <f ca="1"/>
        <v>C2FEN04200</v>
      </c>
      <c r="AA77" s="6">
        <f ca="1"/>
        <v>60</v>
      </c>
      <c r="AB77" s="7">
        <f ca="1"/>
        <v>1613028.4804160492</v>
      </c>
      <c r="AC77" s="7">
        <f ca="1"/>
        <v>6902121.3750048596</v>
      </c>
      <c r="AD77" s="10" t="str">
        <f ca="1"/>
        <v>GravityX, MoM</v>
      </c>
      <c r="AE77" s="39">
        <f ca="1"/>
        <v>2.1473874908988222E-3</v>
      </c>
      <c r="AF77" s="7">
        <f ca="1"/>
        <v>1610125.5851361994</v>
      </c>
      <c r="AG77" s="7" t="str">
        <f ca="1"/>
        <v>GravityX, MoM</v>
      </c>
      <c r="AH77" s="7">
        <f ca="1"/>
        <v>1609572.1054111896</v>
      </c>
      <c r="AI77">
        <f ca="1"/>
        <v>35</v>
      </c>
      <c r="AJ77" s="33">
        <f ca="1"/>
        <v>35</v>
      </c>
      <c r="AK77" s="33" t="str">
        <f t="shared" ca="1" si="19"/>
        <v/>
      </c>
      <c r="AL77" s="33"/>
      <c r="AM77" s="30">
        <f ca="1"/>
        <v>44677.373611111114</v>
      </c>
      <c r="AN77" t="str">
        <f ca="1"/>
        <v>C2FEN19402</v>
      </c>
      <c r="AO77" s="67">
        <f ca="1"/>
        <v>10</v>
      </c>
      <c r="AP77" s="7">
        <f ca="1"/>
        <v>284430.15361939505</v>
      </c>
      <c r="AQ77" s="7">
        <f ca="1"/>
        <v>560400.70707493904</v>
      </c>
      <c r="AR77" s="30" t="str">
        <f ca="1"/>
        <v>GravityX, MoM</v>
      </c>
      <c r="AS77" s="39">
        <f ca="1"/>
        <v>5.0198162696113435E-4</v>
      </c>
      <c r="AT77" s="7">
        <f ca="1"/>
        <v>284287.44654445403</v>
      </c>
      <c r="AU77" t="str">
        <f ca="1"/>
        <v>GravityX Div. 2,4</v>
      </c>
      <c r="AV77" s="7">
        <f ca="1"/>
        <v>284287.44654445403</v>
      </c>
      <c r="AW77">
        <f ca="1"/>
        <v>27</v>
      </c>
      <c r="AX77" s="33">
        <f ca="1"/>
        <v>27</v>
      </c>
      <c r="AY77" s="33" t="str">
        <f t="shared" ca="1" si="20"/>
        <v/>
      </c>
      <c r="BK77">
        <f t="shared" si="21"/>
        <v>76</v>
      </c>
      <c r="BL77" s="39">
        <v>5.1649509169606755E-3</v>
      </c>
      <c r="BM77" s="30">
        <f ca="1"/>
        <v>44627.325694444444</v>
      </c>
      <c r="BN77" t="str">
        <f ca="1"/>
        <v>C2FEN08300</v>
      </c>
      <c r="BO77">
        <f ca="1"/>
        <v>12</v>
      </c>
      <c r="BP77" s="7">
        <f ca="1"/>
        <v>1705054.5212696008</v>
      </c>
      <c r="BQ77" s="7">
        <f ca="1"/>
        <v>11834535.206074901</v>
      </c>
      <c r="BR77" s="30" t="str">
        <f ca="1"/>
        <v>GravityX, MoM</v>
      </c>
      <c r="BS77" s="39">
        <f ca="1"/>
        <v>7.171187558600467E-3</v>
      </c>
      <c r="BT77" s="7">
        <f ca="1"/>
        <v>1703961.3151946999</v>
      </c>
      <c r="BU77" t="str">
        <f ca="1"/>
        <v>GravityX, MoM</v>
      </c>
      <c r="BV77" s="7">
        <f ca="1"/>
        <v>1692914.3151946999</v>
      </c>
      <c r="BW77">
        <f ca="1"/>
        <v>35</v>
      </c>
    </row>
    <row r="78" spans="1:75" x14ac:dyDescent="0.2">
      <c r="A78" s="30">
        <f>_xlfn.IFNA(_xlfn.XLOOKUP(B78&amp;C78,data!F:F,data!J:J),DATEVALUE("10/4/2021"))</f>
        <v>44683.731249999997</v>
      </c>
      <c r="B78" s="5" t="s">
        <v>365</v>
      </c>
      <c r="C78" s="5">
        <v>69</v>
      </c>
      <c r="D78" s="7">
        <f t="shared" si="17"/>
        <v>243021.06628953991</v>
      </c>
      <c r="E78" s="6">
        <f>_xlfn.IFNA(_xlfn.XLOOKUP($B78&amp;$C78,data!$F:$F,data!I:I),'Ch2'!D78)</f>
        <v>955759.68895638396</v>
      </c>
      <c r="F78" s="6" t="str">
        <f>_xlfn.IFNA(_xlfn.XLOOKUP($B78&amp;$C78,data!$F:$F,data!B:B),'Ch2'!E78)</f>
        <v>GravityX, MoM</v>
      </c>
      <c r="G78" s="10">
        <f t="shared" si="16"/>
        <v>2.8684322413763397E-4</v>
      </c>
      <c r="H78" s="6">
        <f>IF('Ch2'!C78=D78,"",'Ch2'!K78)</f>
        <v>242951.377333157</v>
      </c>
      <c r="I78" s="7" t="str">
        <f>IF('Ch2'!C78=D78,"",'Ch2'!M78)</f>
        <v>GravityX Div. 2,4</v>
      </c>
      <c r="J78" s="6">
        <f>'Ch2'!C78</f>
        <v>242951.377333157</v>
      </c>
      <c r="K78" s="33">
        <f>IF(G78="","",_xlfn.XLOOKUP(B78&amp;"_"&amp;C78,submissions!A:A,submissions!H:H))</f>
        <v>27</v>
      </c>
      <c r="L78" s="33">
        <f>_xlfn.XLOOKUP(B78&amp;"_"&amp;C78,submissions!A:A,submissions!K:K)</f>
        <v>27</v>
      </c>
      <c r="M78" s="33" t="str">
        <f t="shared" si="18"/>
        <v/>
      </c>
      <c r="N78" s="35">
        <f>'Ch2 best data'!$CR78 + 'Ch2 best data'!$CS78 + 'Ch2 best data'!$CU78 + 'Ch2 best data'!$CV78</f>
        <v>0</v>
      </c>
      <c r="O78" s="54">
        <f>_xlfn.IFNA(_xlfn.XLOOKUP($B78&amp;$C78,data!$F:$F,data!$CH:$CH),-1)</f>
        <v>0</v>
      </c>
      <c r="P78" s="54">
        <f>_xlfn.IFNA(_xlfn.XLOOKUP($B78&amp;$C78,data!$F:$F,data!$CI:$CI),-1)</f>
        <v>0</v>
      </c>
      <c r="Q78" s="54">
        <f>_xlfn.IFNA(_xlfn.XLOOKUP($B78&amp;$C78,data!$F:$F,data!$CK:$CK),-1)</f>
        <v>0</v>
      </c>
      <c r="R78" s="54">
        <f>_xlfn.IFNA(_xlfn.XLOOKUP($B78&amp;$C78,data!$F:$F,data!$CL:$CL),-1)</f>
        <v>0</v>
      </c>
      <c r="S78" s="54">
        <f>_xlfn.IFNA(_xlfn.XLOOKUP($B78&amp;$C78,data!$F:$F,data!$CH:$CH),-1) + _xlfn.IFNA(_xlfn.XLOOKUP($B78&amp;$C78,data!$F:$F,data!$CI:$CI),-1) + _xlfn.IFNA(_xlfn.XLOOKUP($B78&amp;$C78,data!$F:$F,data!$CK:$CK),-1) + _xlfn.IFNA(_xlfn.XLOOKUP($B78&amp;$C78,data!$F:$F,data!$CL:$CL),-1)</f>
        <v>0</v>
      </c>
      <c r="T78" s="8">
        <f>_xlfn.IFNA(_xlfn.XLOOKUP(B78&amp;C78,data!F:F,data!J:J),"")</f>
        <v>44683.731249999997</v>
      </c>
      <c r="U78" s="6">
        <f>'Ch2'!F78</f>
        <v>712738.62266684405</v>
      </c>
      <c r="V78" s="6"/>
      <c r="W78" s="8">
        <f>_xlfn.IFNA(_xlfn.XLOOKUP(B78&amp;C78,data!F$33:F$1710,data!J$33:J$1710),"")</f>
        <v>44683.731249999997</v>
      </c>
      <c r="Y78" s="30">
        <f ca="1"/>
        <v>44626.020833333336</v>
      </c>
      <c r="Z78" t="str">
        <f ca="1"/>
        <v>C2FEN03288</v>
      </c>
      <c r="AA78" s="6">
        <f ca="1"/>
        <v>41</v>
      </c>
      <c r="AB78" s="7">
        <f ca="1"/>
        <v>299817.29978699982</v>
      </c>
      <c r="AC78" s="7">
        <f ca="1"/>
        <v>10361584.454198999</v>
      </c>
      <c r="AD78" s="10" t="str">
        <f ca="1"/>
        <v>GravityX, MoM</v>
      </c>
      <c r="AE78" s="39">
        <f ca="1"/>
        <v>2.9845141289364108E-4</v>
      </c>
      <c r="AF78" s="7">
        <f ca="1"/>
        <v>299805.57080429979</v>
      </c>
      <c r="AG78" s="7" t="str">
        <f ca="1"/>
        <v>GravityX, MoM</v>
      </c>
      <c r="AH78" s="7">
        <f ca="1"/>
        <v>299727.84558800049</v>
      </c>
      <c r="AI78">
        <f ca="1"/>
        <v>35</v>
      </c>
      <c r="AJ78" s="33">
        <f ca="1"/>
        <v>35</v>
      </c>
      <c r="AK78" s="33" t="str">
        <f t="shared" ca="1" si="19"/>
        <v/>
      </c>
      <c r="AL78" s="33"/>
      <c r="AM78" s="30">
        <f ca="1"/>
        <v>44683.731249999997</v>
      </c>
      <c r="AN78" t="str">
        <f ca="1"/>
        <v>C2FEN19402</v>
      </c>
      <c r="AO78" s="67">
        <f ca="1"/>
        <v>69</v>
      </c>
      <c r="AP78" s="7">
        <f ca="1"/>
        <v>243021.06628953991</v>
      </c>
      <c r="AQ78" s="7">
        <f ca="1"/>
        <v>955759.68895638396</v>
      </c>
      <c r="AR78" s="30" t="str">
        <f ca="1"/>
        <v>GravityX, MoM</v>
      </c>
      <c r="AS78" s="39">
        <f ca="1"/>
        <v>2.8684322413763397E-4</v>
      </c>
      <c r="AT78" s="7">
        <f ca="1"/>
        <v>242951.377333157</v>
      </c>
      <c r="AU78" t="str">
        <f ca="1"/>
        <v>GravityX Div. 2,4</v>
      </c>
      <c r="AV78" s="7">
        <f ca="1"/>
        <v>242951.377333157</v>
      </c>
      <c r="AW78">
        <f ca="1"/>
        <v>27</v>
      </c>
      <c r="AX78" s="33">
        <f ca="1"/>
        <v>27</v>
      </c>
      <c r="AY78" s="33" t="str">
        <f t="shared" ca="1" si="20"/>
        <v/>
      </c>
      <c r="BK78">
        <f t="shared" si="21"/>
        <v>77</v>
      </c>
      <c r="BL78" s="39">
        <v>5.72657733852866E-3</v>
      </c>
      <c r="BM78" s="30">
        <f ca="1"/>
        <v>44710.667361111111</v>
      </c>
      <c r="BN78" t="str">
        <f ca="1"/>
        <v>C2FEN12209</v>
      </c>
      <c r="BO78">
        <f ca="1"/>
        <v>96</v>
      </c>
      <c r="BP78" s="7">
        <f ca="1"/>
        <v>197391.63071941957</v>
      </c>
      <c r="BQ78" s="7">
        <f ca="1"/>
        <v>5254145.3802322298</v>
      </c>
      <c r="BR78" s="30" t="str">
        <f ca="1"/>
        <v>GravityX, MoM</v>
      </c>
      <c r="BS78" s="39">
        <f ca="1"/>
        <v>7.2684605649058209E-3</v>
      </c>
      <c r="BT78" s="7">
        <f ca="1"/>
        <v>196579.24822730012</v>
      </c>
      <c r="BU78" t="str">
        <f ca="1"/>
        <v>GravityX, MoM</v>
      </c>
      <c r="BV78" s="7">
        <f ca="1"/>
        <v>195967.25048724003</v>
      </c>
      <c r="BW78">
        <f ca="1"/>
        <v>23</v>
      </c>
    </row>
    <row r="79" spans="1:75" x14ac:dyDescent="0.2">
      <c r="A79" s="30">
        <f>_xlfn.IFNA(_xlfn.XLOOKUP(B79&amp;C79,data!F:F,data!J:J),DATEVALUE("10/4/2021"))</f>
        <v>44687.306944444441</v>
      </c>
      <c r="B79" s="5" t="s">
        <v>365</v>
      </c>
      <c r="C79" s="5">
        <v>77</v>
      </c>
      <c r="D79" s="7">
        <f t="shared" si="17"/>
        <v>249256.66090188801</v>
      </c>
      <c r="E79" s="6">
        <f>_xlfn.IFNA(_xlfn.XLOOKUP($B79&amp;$C79,data!$F:$F,data!I:I),'Ch2'!D79)</f>
        <v>404907.71183113602</v>
      </c>
      <c r="F79" s="6" t="str">
        <f>_xlfn.IFNA(_xlfn.XLOOKUP($B79&amp;$C79,data!$F:$F,data!B:B),'Ch2'!E79)</f>
        <v>GravityX, MoM</v>
      </c>
      <c r="G79" s="10">
        <f t="shared" si="16"/>
        <v>4.202729760958146E-4</v>
      </c>
      <c r="H79" s="6">
        <f>IF('Ch2'!C79=D79,"",'Ch2'!K79)</f>
        <v>249151.94907075199</v>
      </c>
      <c r="I79" s="7" t="str">
        <f>IF('Ch2'!C79=D79,"",'Ch2'!M79)</f>
        <v>GravityX Div. 2,4</v>
      </c>
      <c r="J79" s="6">
        <f>'Ch2'!C79</f>
        <v>249151.94907075199</v>
      </c>
      <c r="K79" s="33">
        <f>IF(G79="","",_xlfn.XLOOKUP(B79&amp;"_"&amp;C79,submissions!A:A,submissions!H:H))</f>
        <v>26</v>
      </c>
      <c r="L79" s="33">
        <f>_xlfn.XLOOKUP(B79&amp;"_"&amp;C79,submissions!A:A,submissions!K:K)</f>
        <v>26</v>
      </c>
      <c r="M79" s="33" t="str">
        <f t="shared" si="18"/>
        <v/>
      </c>
      <c r="N79" s="35">
        <f>'Ch2 best data'!$CR79 + 'Ch2 best data'!$CS79 + 'Ch2 best data'!$CU79 + 'Ch2 best data'!$CV79</f>
        <v>0</v>
      </c>
      <c r="O79" s="54">
        <f>_xlfn.IFNA(_xlfn.XLOOKUP($B79&amp;$C79,data!$F:$F,data!$CH:$CH),-1)</f>
        <v>0</v>
      </c>
      <c r="P79" s="54">
        <f>_xlfn.IFNA(_xlfn.XLOOKUP($B79&amp;$C79,data!$F:$F,data!$CI:$CI),-1)</f>
        <v>0</v>
      </c>
      <c r="Q79" s="54">
        <f>_xlfn.IFNA(_xlfn.XLOOKUP($B79&amp;$C79,data!$F:$F,data!$CK:$CK),-1)</f>
        <v>0</v>
      </c>
      <c r="R79" s="54">
        <f>_xlfn.IFNA(_xlfn.XLOOKUP($B79&amp;$C79,data!$F:$F,data!$CL:$CL),-1)</f>
        <v>0</v>
      </c>
      <c r="S79" s="54">
        <f>_xlfn.IFNA(_xlfn.XLOOKUP($B79&amp;$C79,data!$F:$F,data!$CH:$CH),-1) + _xlfn.IFNA(_xlfn.XLOOKUP($B79&amp;$C79,data!$F:$F,data!$CI:$CI),-1) + _xlfn.IFNA(_xlfn.XLOOKUP($B79&amp;$C79,data!$F:$F,data!$CK:$CK),-1) + _xlfn.IFNA(_xlfn.XLOOKUP($B79&amp;$C79,data!$F:$F,data!$CL:$CL),-1)</f>
        <v>0</v>
      </c>
      <c r="T79" s="8">
        <f>_xlfn.IFNA(_xlfn.XLOOKUP(B79&amp;C79,data!F:F,data!J:J),"")</f>
        <v>44687.306944444441</v>
      </c>
      <c r="U79" s="6">
        <f>'Ch2'!F79</f>
        <v>155651.05092924801</v>
      </c>
      <c r="V79" s="6"/>
      <c r="W79" s="8">
        <f>_xlfn.IFNA(_xlfn.XLOOKUP(B79&amp;C79,data!F$33:F$1710,data!J$33:J$1710),"")</f>
        <v>44687.306944444441</v>
      </c>
      <c r="Y79" s="30">
        <f ca="1"/>
        <v>44625.833333333336</v>
      </c>
      <c r="Z79" t="str">
        <f ca="1"/>
        <v>C2FEN03288</v>
      </c>
      <c r="AA79" s="6">
        <f ca="1"/>
        <v>29</v>
      </c>
      <c r="AB79" s="7">
        <f ca="1"/>
        <v>232431.55447855964</v>
      </c>
      <c r="AC79" s="7">
        <f ca="1"/>
        <v>9430816.9492466897</v>
      </c>
      <c r="AD79" s="10" t="str">
        <f ca="1"/>
        <v>GravityX, MoM</v>
      </c>
      <c r="AE79" s="10">
        <f ca="1"/>
        <v>4.0005941581511273E-4</v>
      </c>
      <c r="AF79" s="7">
        <f ca="1"/>
        <v>232392.9019348193</v>
      </c>
      <c r="AG79" s="7" t="str">
        <f ca="1"/>
        <v>GravityX, MoM</v>
      </c>
      <c r="AH79" s="7">
        <f ca="1"/>
        <v>232338.60523187928</v>
      </c>
      <c r="AI79">
        <f ca="1"/>
        <v>35</v>
      </c>
      <c r="AJ79" s="33">
        <f ca="1"/>
        <v>35</v>
      </c>
      <c r="AK79" s="33" t="str">
        <f t="shared" ca="1" si="19"/>
        <v/>
      </c>
      <c r="AL79" s="33"/>
      <c r="AM79" s="30">
        <f ca="1"/>
        <v>44687.306944444441</v>
      </c>
      <c r="AN79" t="str">
        <f ca="1"/>
        <v>C2FEN19402</v>
      </c>
      <c r="AO79" s="67">
        <f ca="1"/>
        <v>77</v>
      </c>
      <c r="AP79" s="7">
        <f ca="1"/>
        <v>249256.66090188801</v>
      </c>
      <c r="AQ79" s="7">
        <f ca="1"/>
        <v>404907.71183113602</v>
      </c>
      <c r="AR79" s="30" t="str">
        <f ca="1"/>
        <v>GravityX, MoM</v>
      </c>
      <c r="AS79" s="39">
        <f ca="1"/>
        <v>4.202729760958146E-4</v>
      </c>
      <c r="AT79" s="7">
        <f ca="1"/>
        <v>249151.94907075199</v>
      </c>
      <c r="AU79" t="str">
        <f ca="1"/>
        <v>GravityX Div. 2,4</v>
      </c>
      <c r="AV79" s="7">
        <f ca="1"/>
        <v>249151.94907075199</v>
      </c>
      <c r="AW79">
        <f ca="1"/>
        <v>26</v>
      </c>
      <c r="AX79" s="33">
        <f ca="1"/>
        <v>26</v>
      </c>
      <c r="AY79" s="33" t="str">
        <f t="shared" ca="1" si="20"/>
        <v/>
      </c>
      <c r="BK79">
        <f t="shared" si="21"/>
        <v>78</v>
      </c>
      <c r="BL79" s="39">
        <v>5.7550490772841911E-3</v>
      </c>
      <c r="BM79" s="30">
        <f ca="1"/>
        <v>44620.582638888889</v>
      </c>
      <c r="BN79" t="str">
        <f ca="1"/>
        <v>C2FEN02312</v>
      </c>
      <c r="BO79">
        <f ca="1"/>
        <v>44</v>
      </c>
      <c r="BP79" s="7">
        <f ca="1"/>
        <v>206689.84050211962</v>
      </c>
      <c r="BQ79" s="7">
        <f ca="1"/>
        <v>6185958.3069292698</v>
      </c>
      <c r="BR79" s="30" t="str">
        <f ca="1"/>
        <v>Gordian Knot, MoM</v>
      </c>
      <c r="BS79" s="39">
        <f ca="1"/>
        <v>9.1462681093263942E-3</v>
      </c>
      <c r="BT79" s="7">
        <f ca="1"/>
        <v>204816.53357283957</v>
      </c>
      <c r="BU79" t="str">
        <f ca="1"/>
        <v>GravityX Div. 1-4</v>
      </c>
      <c r="BV79" s="7">
        <f ca="1"/>
        <v>204816.53357283957</v>
      </c>
      <c r="BW79">
        <f ca="1"/>
        <v>134</v>
      </c>
    </row>
    <row r="80" spans="1:75" x14ac:dyDescent="0.2">
      <c r="A80" s="30">
        <f>_xlfn.IFNA(_xlfn.XLOOKUP(B80&amp;C80,data!F:F,data!J:J),DATEVALUE("10/4/2021"))</f>
        <v>44717.9</v>
      </c>
      <c r="B80" s="5" t="s">
        <v>365</v>
      </c>
      <c r="C80" s="5">
        <v>95</v>
      </c>
      <c r="D80" s="7">
        <f t="shared" si="17"/>
        <v>247249.48405539602</v>
      </c>
      <c r="E80" s="6">
        <f>_xlfn.IFNA(_xlfn.XLOOKUP($B80&amp;$C80,data!$F:$F,data!I:I),'Ch2'!D80)</f>
        <v>450574.96319095202</v>
      </c>
      <c r="F80" s="6" t="str">
        <f>_xlfn.IFNA(_xlfn.XLOOKUP($B80&amp;$C80,data!$F:$F,data!B:B),'Ch2'!E80)</f>
        <v>GravityX, MoM</v>
      </c>
      <c r="G80" s="10">
        <f t="shared" si="16"/>
        <v>7.6484575637936203E-4</v>
      </c>
      <c r="H80" s="6">
        <f>IF('Ch2'!C80=D80,"",'Ch2'!K80)</f>
        <v>247060.520864444</v>
      </c>
      <c r="I80" s="7" t="str">
        <f>IF('Ch2'!C80=D80,"",'Ch2'!M80)</f>
        <v>GravityX Div. 2,4</v>
      </c>
      <c r="J80" s="6">
        <f>'Ch2'!C80</f>
        <v>247060.520864444</v>
      </c>
      <c r="K80" s="33">
        <f>IF(G80="","",_xlfn.XLOOKUP(B80&amp;"_"&amp;C80,submissions!A:A,submissions!H:H))</f>
        <v>22</v>
      </c>
      <c r="L80" s="33">
        <f>_xlfn.XLOOKUP(B80&amp;"_"&amp;C80,submissions!A:A,submissions!K:K)</f>
        <v>22</v>
      </c>
      <c r="M80" s="33" t="str">
        <f t="shared" si="18"/>
        <v/>
      </c>
      <c r="N80" s="35">
        <f>'Ch2 best data'!$CR80 + 'Ch2 best data'!$CS80 + 'Ch2 best data'!$CU80 + 'Ch2 best data'!$CV80</f>
        <v>0</v>
      </c>
      <c r="O80" s="54">
        <f>_xlfn.IFNA(_xlfn.XLOOKUP($B80&amp;$C80,data!$F:$F,data!$CH:$CH),-1)</f>
        <v>0</v>
      </c>
      <c r="P80" s="54">
        <f>_xlfn.IFNA(_xlfn.XLOOKUP($B80&amp;$C80,data!$F:$F,data!$CI:$CI),-1)</f>
        <v>0</v>
      </c>
      <c r="Q80" s="54">
        <f>_xlfn.IFNA(_xlfn.XLOOKUP($B80&amp;$C80,data!$F:$F,data!$CK:$CK),-1)</f>
        <v>0</v>
      </c>
      <c r="R80" s="54">
        <f>_xlfn.IFNA(_xlfn.XLOOKUP($B80&amp;$C80,data!$F:$F,data!$CL:$CL),-1)</f>
        <v>0</v>
      </c>
      <c r="S80" s="54">
        <f>_xlfn.IFNA(_xlfn.XLOOKUP($B80&amp;$C80,data!$F:$F,data!$CH:$CH),-1) + _xlfn.IFNA(_xlfn.XLOOKUP($B80&amp;$C80,data!$F:$F,data!$CI:$CI),-1) + _xlfn.IFNA(_xlfn.XLOOKUP($B80&amp;$C80,data!$F:$F,data!$CK:$CK),-1) + _xlfn.IFNA(_xlfn.XLOOKUP($B80&amp;$C80,data!$F:$F,data!$CL:$CL),-1)</f>
        <v>0</v>
      </c>
      <c r="T80" s="8">
        <f>_xlfn.IFNA(_xlfn.XLOOKUP(B80&amp;C80,data!F:F,data!J:J),"")</f>
        <v>44717.9</v>
      </c>
      <c r="U80" s="6">
        <f>'Ch2'!F80</f>
        <v>203325.479135556</v>
      </c>
      <c r="V80" s="6"/>
      <c r="W80" s="8">
        <f>_xlfn.IFNA(_xlfn.XLOOKUP(B80&amp;C80,data!F$33:F$1710,data!J$33:J$1710),"")</f>
        <v>44717.9</v>
      </c>
      <c r="Y80" s="30">
        <f ca="1"/>
        <v>44620.59097222222</v>
      </c>
      <c r="Z80" t="str">
        <f ca="1"/>
        <v>C2FEN02312</v>
      </c>
      <c r="AA80" s="6">
        <f ca="1"/>
        <v>40</v>
      </c>
      <c r="AB80" s="7">
        <f ca="1"/>
        <v>237659.31465792004</v>
      </c>
      <c r="AC80" s="7">
        <f ca="1"/>
        <v>7545721.8762904899</v>
      </c>
      <c r="AD80" s="10" t="str">
        <f ca="1"/>
        <v>Gordian Knot, MoM</v>
      </c>
      <c r="AE80" s="39">
        <f ca="1"/>
        <v>6.6239157406609017E-3</v>
      </c>
      <c r="AF80" s="7">
        <f ca="1"/>
        <v>237545.64725231007</v>
      </c>
      <c r="AG80" s="7" t="str">
        <f ca="1"/>
        <v>Gordian Knot, MoM</v>
      </c>
      <c r="AH80" s="7">
        <f ca="1"/>
        <v>236095.43836741988</v>
      </c>
      <c r="AI80">
        <f ca="1"/>
        <v>134</v>
      </c>
      <c r="AJ80" s="33">
        <f ca="1"/>
        <v>0</v>
      </c>
      <c r="AK80" s="33" t="str">
        <f t="shared" ca="1" si="19"/>
        <v>**</v>
      </c>
      <c r="AL80" s="33"/>
      <c r="AM80" s="30">
        <f ca="1"/>
        <v>44717.9</v>
      </c>
      <c r="AN80" t="str">
        <f ca="1"/>
        <v>C2FEN19402</v>
      </c>
      <c r="AO80" s="67">
        <f ca="1"/>
        <v>95</v>
      </c>
      <c r="AP80" s="7">
        <f ca="1"/>
        <v>247249.48405539602</v>
      </c>
      <c r="AQ80" s="7">
        <f ca="1"/>
        <v>450574.96319095202</v>
      </c>
      <c r="AR80" s="30" t="str">
        <f ca="1"/>
        <v>GravityX, MoM</v>
      </c>
      <c r="AS80" s="39">
        <f ca="1"/>
        <v>7.6484575637936203E-4</v>
      </c>
      <c r="AT80" s="7">
        <f ca="1"/>
        <v>247060.520864444</v>
      </c>
      <c r="AU80" t="str">
        <f ca="1"/>
        <v>GravityX Div. 2,4</v>
      </c>
      <c r="AV80" s="7">
        <f ca="1"/>
        <v>247060.520864444</v>
      </c>
      <c r="AW80">
        <f ca="1"/>
        <v>22</v>
      </c>
      <c r="AX80" s="33">
        <f ca="1"/>
        <v>22</v>
      </c>
      <c r="AY80" s="33" t="str">
        <f t="shared" ca="1" si="20"/>
        <v/>
      </c>
      <c r="BK80">
        <f t="shared" si="21"/>
        <v>79</v>
      </c>
      <c r="BL80" s="39">
        <v>6.5821163011190453E-3</v>
      </c>
      <c r="BM80" s="30">
        <f ca="1"/>
        <v>44627.325694444444</v>
      </c>
      <c r="BN80" t="str">
        <f ca="1"/>
        <v>C2FEN08300</v>
      </c>
      <c r="BO80">
        <f ca="1"/>
        <v>166</v>
      </c>
      <c r="BP80" s="7">
        <f ca="1"/>
        <v>1464646.5357546005</v>
      </c>
      <c r="BQ80" s="7">
        <f ca="1"/>
        <v>14017885.815585</v>
      </c>
      <c r="BR80" s="30" t="str">
        <f ca="1"/>
        <v>GravityX, MoM</v>
      </c>
      <c r="BS80" s="39">
        <f ca="1"/>
        <v>9.3132934778801246E-3</v>
      </c>
      <c r="BT80" s="7">
        <f ca="1"/>
        <v>1460683.2379199993</v>
      </c>
      <c r="BU80" t="str">
        <f ca="1"/>
        <v>GravityX, MoM</v>
      </c>
      <c r="BV80" s="7">
        <f ca="1"/>
        <v>1451131.7201696001</v>
      </c>
      <c r="BW80">
        <f ca="1"/>
        <v>35</v>
      </c>
    </row>
    <row r="81" spans="1:75" x14ac:dyDescent="0.2">
      <c r="A81" s="30">
        <f>_xlfn.IFNA(_xlfn.XLOOKUP(B81&amp;C81,data!F:F,data!J:J),DATEVALUE("10/4/2021"))</f>
        <v>44721.96875</v>
      </c>
      <c r="B81" s="5" t="s">
        <v>366</v>
      </c>
      <c r="C81" s="5">
        <v>11</v>
      </c>
      <c r="D81" s="7">
        <f t="shared" si="17"/>
        <v>3159497.1711279899</v>
      </c>
      <c r="E81" s="6">
        <f>_xlfn.IFNA(_xlfn.XLOOKUP($B81&amp;$C81,data!$F:$F,data!I:I),'Ch2'!D81)</f>
        <v>129394052.13872799</v>
      </c>
      <c r="F81" s="6" t="str">
        <f>_xlfn.IFNA(_xlfn.XLOOKUP($B81&amp;$C81,data!$F:$F,data!B:B),'Ch2'!E81)</f>
        <v>GravityX, MoM</v>
      </c>
      <c r="G81" s="10">
        <f>IF(H81="","",D81/J81 - 1)</f>
        <v>4.277405615615848E-5</v>
      </c>
      <c r="H81" s="6">
        <f>IF('Ch2'!C81=D81,"",'Ch2'!K81)</f>
        <v>3159362.0323989987</v>
      </c>
      <c r="I81" s="7" t="str">
        <f>IF('Ch2'!C81=D81,"",'Ch2'!M81)</f>
        <v>GravityX Div. 4</v>
      </c>
      <c r="J81" s="6">
        <f>'Ch2'!C81</f>
        <v>3159362.0323989987</v>
      </c>
      <c r="K81" s="33">
        <f>IF(G81="","",_xlfn.XLOOKUP(B81&amp;"_"&amp;C81,submissions!A:A,submissions!H:H))</f>
        <v>21</v>
      </c>
      <c r="L81" s="33">
        <f>_xlfn.XLOOKUP(B81&amp;"_"&amp;C81,submissions!A:A,submissions!K:K)</f>
        <v>21</v>
      </c>
      <c r="M81" s="33" t="str">
        <f t="shared" si="18"/>
        <v/>
      </c>
      <c r="N81" s="35">
        <f>'Ch2 best data'!$CR81 + 'Ch2 best data'!$CS81 + 'Ch2 best data'!$CU81 + 'Ch2 best data'!$CV81</f>
        <v>0</v>
      </c>
      <c r="O81" s="54">
        <f>_xlfn.IFNA(_xlfn.XLOOKUP($B81&amp;$C81,data!$F:$F,data!$CH:$CH),-1)</f>
        <v>0</v>
      </c>
      <c r="P81" s="54">
        <f>_xlfn.IFNA(_xlfn.XLOOKUP($B81&amp;$C81,data!$F:$F,data!$CI:$CI),-1)</f>
        <v>0</v>
      </c>
      <c r="Q81" s="54">
        <f>_xlfn.IFNA(_xlfn.XLOOKUP($B81&amp;$C81,data!$F:$F,data!$CK:$CK),-1)</f>
        <v>0</v>
      </c>
      <c r="R81" s="54">
        <f>_xlfn.IFNA(_xlfn.XLOOKUP($B81&amp;$C81,data!$F:$F,data!$CL:$CL),-1)</f>
        <v>0</v>
      </c>
      <c r="S81" s="54">
        <f>_xlfn.IFNA(_xlfn.XLOOKUP($B81&amp;$C81,data!$F:$F,data!$CH:$CH),-1) + _xlfn.IFNA(_xlfn.XLOOKUP($B81&amp;$C81,data!$F:$F,data!$CI:$CI),-1) + _xlfn.IFNA(_xlfn.XLOOKUP($B81&amp;$C81,data!$F:$F,data!$CK:$CK),-1) + _xlfn.IFNA(_xlfn.XLOOKUP($B81&amp;$C81,data!$F:$F,data!$CL:$CL),-1)</f>
        <v>0</v>
      </c>
      <c r="T81" s="8">
        <f>_xlfn.IFNA(_xlfn.XLOOKUP(B81&amp;C81,data!F:F,data!J:J),"")</f>
        <v>44721.96875</v>
      </c>
      <c r="U81" s="6">
        <f>'Ch2'!F81</f>
        <v>126234554.9676</v>
      </c>
      <c r="V81" s="6"/>
      <c r="W81" s="8">
        <f>_xlfn.IFNA(_xlfn.XLOOKUP(B81&amp;C81,data!F$33:F$1710,data!J$33:J$1710),"")</f>
        <v>44721.96875</v>
      </c>
      <c r="Y81" s="30">
        <f ca="1"/>
        <v>44620.582638888889</v>
      </c>
      <c r="Z81" t="str">
        <f ca="1"/>
        <v>C2FEN02312</v>
      </c>
      <c r="AA81" s="6">
        <f ca="1"/>
        <v>44</v>
      </c>
      <c r="AB81" s="7">
        <f ca="1"/>
        <v>206689.84050211962</v>
      </c>
      <c r="AC81" s="7">
        <f ca="1"/>
        <v>6185958.3069292698</v>
      </c>
      <c r="AD81" s="10" t="str">
        <f ca="1"/>
        <v>Gordian Knot, MoM</v>
      </c>
      <c r="AE81" s="121">
        <f ca="1"/>
        <v>9.1462681093263942E-3</v>
      </c>
      <c r="AF81" s="7">
        <f ca="1"/>
        <v>204816.53357283957</v>
      </c>
      <c r="AG81" s="7" t="str">
        <f ca="1"/>
        <v>GravityX Div. 1-4</v>
      </c>
      <c r="AH81" s="7">
        <f ca="1"/>
        <v>204816.53357283957</v>
      </c>
      <c r="AI81">
        <f ca="1"/>
        <v>134</v>
      </c>
      <c r="AJ81" s="33">
        <f ca="1"/>
        <v>0</v>
      </c>
      <c r="AK81" s="33" t="str">
        <f t="shared" ca="1" si="19"/>
        <v>**</v>
      </c>
      <c r="AL81" s="7">
        <f t="shared" ref="AL81" ca="1" si="22">1.01*AH81</f>
        <v>206864.69890856798</v>
      </c>
      <c r="AM81" s="30">
        <f ca="1"/>
        <v>44721.96875</v>
      </c>
      <c r="AN81" t="str">
        <f ca="1"/>
        <v>C2FEN31777</v>
      </c>
      <c r="AO81" s="67">
        <f ca="1"/>
        <v>11</v>
      </c>
      <c r="AP81" s="7">
        <f ca="1"/>
        <v>3159497.1711279899</v>
      </c>
      <c r="AQ81" s="7">
        <f ca="1"/>
        <v>129394052.13872799</v>
      </c>
      <c r="AR81" s="30" t="str">
        <f ca="1"/>
        <v>GravityX, MoM</v>
      </c>
      <c r="AS81" s="39">
        <f ca="1"/>
        <v>4.277405615615848E-5</v>
      </c>
      <c r="AT81" s="7">
        <f ca="1"/>
        <v>3159362.0323989987</v>
      </c>
      <c r="AU81" t="str">
        <f ca="1"/>
        <v>GravityX Div. 4</v>
      </c>
      <c r="AV81" s="7">
        <f ca="1"/>
        <v>3159362.0323989987</v>
      </c>
      <c r="AW81">
        <f ca="1"/>
        <v>21</v>
      </c>
      <c r="AX81" s="33">
        <f ca="1"/>
        <v>21</v>
      </c>
      <c r="AY81" s="33" t="str">
        <f t="shared" ca="1" si="20"/>
        <v/>
      </c>
      <c r="BK81">
        <f t="shared" si="21"/>
        <v>80</v>
      </c>
      <c r="BL81" s="39">
        <v>6.6239157406609017E-3</v>
      </c>
      <c r="BM81" s="30">
        <f ca="1"/>
        <v>44627.325694444444</v>
      </c>
      <c r="BN81" t="str">
        <f ca="1"/>
        <v>C2FEN08300</v>
      </c>
      <c r="BO81">
        <f ca="1"/>
        <v>13</v>
      </c>
      <c r="BP81" s="7">
        <f ca="1"/>
        <v>1621393.2508766986</v>
      </c>
      <c r="BQ81" s="7">
        <f ca="1"/>
        <v>11920259.842687599</v>
      </c>
      <c r="BR81" s="30" t="str">
        <f ca="1"/>
        <v>GravityX, MoM</v>
      </c>
      <c r="BS81" s="39">
        <f ca="1"/>
        <v>9.4161365625382576E-3</v>
      </c>
      <c r="BT81" s="7">
        <f ca="1"/>
        <v>1613984.4187270999</v>
      </c>
      <c r="BU81" t="str">
        <f ca="1"/>
        <v>GravityX, MoM</v>
      </c>
      <c r="BV81" s="7">
        <f ca="1"/>
        <v>1606268.4081890993</v>
      </c>
      <c r="BW81">
        <f ca="1"/>
        <v>35</v>
      </c>
    </row>
    <row r="82" spans="1:75" x14ac:dyDescent="0.2">
      <c r="A82" s="30">
        <f>_xlfn.IFNA(_xlfn.XLOOKUP(B82&amp;C82,data!F:F,data!J:J),DATEVALUE("10/4/2021"))</f>
        <v>44722.577777777777</v>
      </c>
      <c r="B82" s="5" t="s">
        <v>366</v>
      </c>
      <c r="C82" s="5">
        <v>12</v>
      </c>
      <c r="D82" s="7">
        <f t="shared" si="17"/>
        <v>46866638.068575799</v>
      </c>
      <c r="E82" s="6">
        <f>_xlfn.IFNA(_xlfn.XLOOKUP($B82&amp;$C82,data!$F:$F,data!I:I),'Ch2'!D82)</f>
        <v>105446235.913606</v>
      </c>
      <c r="F82" s="6" t="str">
        <f>_xlfn.IFNA(_xlfn.XLOOKUP($B82&amp;$C82,data!$F:$F,data!B:B),'Ch2'!E82)</f>
        <v>GravityX, MoM</v>
      </c>
      <c r="G82" s="10">
        <f t="shared" si="16"/>
        <v>3.2367645033559711E-5</v>
      </c>
      <c r="H82" s="6">
        <f>IF('Ch2'!C82=D82,"",'Ch2'!K82)</f>
        <v>46865121.154969797</v>
      </c>
      <c r="I82" s="7" t="str">
        <f>IF('Ch2'!C82=D82,"",'Ch2'!M82)</f>
        <v>GravityX Div. 2</v>
      </c>
      <c r="J82" s="6">
        <f>'Ch2'!C82</f>
        <v>46865121.154969797</v>
      </c>
      <c r="K82" s="33">
        <f>IF(G82="","",_xlfn.XLOOKUP(B82&amp;"_"&amp;C82,submissions!A:A,submissions!H:H))</f>
        <v>21</v>
      </c>
      <c r="L82" s="33">
        <f>_xlfn.XLOOKUP(B82&amp;"_"&amp;C82,submissions!A:A,submissions!K:K)</f>
        <v>21</v>
      </c>
      <c r="M82" s="33" t="str">
        <f t="shared" si="18"/>
        <v/>
      </c>
      <c r="N82" s="35">
        <f>'Ch2 best data'!$CR82 + 'Ch2 best data'!$CS82 + 'Ch2 best data'!$CU82 + 'Ch2 best data'!$CV82</f>
        <v>0</v>
      </c>
      <c r="O82" s="54">
        <f>_xlfn.IFNA(_xlfn.XLOOKUP($B82&amp;$C82,data!$F:$F,data!$CH:$CH),-1)</f>
        <v>0</v>
      </c>
      <c r="P82" s="54">
        <f>_xlfn.IFNA(_xlfn.XLOOKUP($B82&amp;$C82,data!$F:$F,data!$CI:$CI),-1)</f>
        <v>0</v>
      </c>
      <c r="Q82" s="54">
        <f>_xlfn.IFNA(_xlfn.XLOOKUP($B82&amp;$C82,data!$F:$F,data!$CK:$CK),-1)</f>
        <v>0</v>
      </c>
      <c r="R82" s="54">
        <f>_xlfn.IFNA(_xlfn.XLOOKUP($B82&amp;$C82,data!$F:$F,data!$CL:$CL),-1)</f>
        <v>0</v>
      </c>
      <c r="S82" s="54">
        <f>_xlfn.IFNA(_xlfn.XLOOKUP($B82&amp;$C82,data!$F:$F,data!$CH:$CH),-1) + _xlfn.IFNA(_xlfn.XLOOKUP($B82&amp;$C82,data!$F:$F,data!$CI:$CI),-1) + _xlfn.IFNA(_xlfn.XLOOKUP($B82&amp;$C82,data!$F:$F,data!$CK:$CK),-1) + _xlfn.IFNA(_xlfn.XLOOKUP($B82&amp;$C82,data!$F:$F,data!$CL:$CL),-1)</f>
        <v>0</v>
      </c>
      <c r="T82" s="8">
        <f>_xlfn.IFNA(_xlfn.XLOOKUP(B82&amp;C82,data!F:F,data!J:J),"")</f>
        <v>44722.577777777777</v>
      </c>
      <c r="U82" s="6">
        <f>'Ch2'!F82</f>
        <v>58579597.845030203</v>
      </c>
      <c r="V82" s="6"/>
      <c r="W82" s="8">
        <f>_xlfn.IFNA(_xlfn.XLOOKUP(B82&amp;C82,data!F$33:F$1710,data!J$33:J$1710),"")</f>
        <v>44722.577777777777</v>
      </c>
      <c r="Y82" s="30">
        <f ca="1"/>
        <v>44591.9</v>
      </c>
      <c r="Z82" t="str">
        <f ca="1"/>
        <v>C2FEN12209</v>
      </c>
      <c r="AA82" s="6">
        <f ca="1"/>
        <v>42</v>
      </c>
      <c r="AB82" s="7">
        <f ca="1"/>
        <v>261236.26656220946</v>
      </c>
      <c r="AC82" s="7">
        <f ca="1"/>
        <v>4803560.0912959296</v>
      </c>
      <c r="AD82" s="10" t="str">
        <f ca="1"/>
        <v>GravityX, MoM</v>
      </c>
      <c r="AE82" s="10">
        <f ca="1"/>
        <v>3.9896178936200677E-3</v>
      </c>
      <c r="AF82" s="7">
        <f ca="1"/>
        <v>261236.26656220946</v>
      </c>
      <c r="AG82" s="7" t="str">
        <f ca="1"/>
        <v>GravityX Div. 2,4</v>
      </c>
      <c r="AH82" s="7">
        <f ca="1"/>
        <v>260198.17526627984</v>
      </c>
      <c r="AI82">
        <f ca="1"/>
        <v>40</v>
      </c>
      <c r="AJ82" s="33">
        <f ca="1"/>
        <v>40</v>
      </c>
      <c r="AK82" s="33" t="str">
        <f t="shared" ca="1" si="19"/>
        <v/>
      </c>
      <c r="AL82" s="33"/>
      <c r="AM82" s="30">
        <f ca="1"/>
        <v>44722.577777777777</v>
      </c>
      <c r="AN82" t="str">
        <f ca="1"/>
        <v>C2FEN31777</v>
      </c>
      <c r="AO82" s="67">
        <f ca="1"/>
        <v>12</v>
      </c>
      <c r="AP82" s="7">
        <f ca="1"/>
        <v>46866638.068575799</v>
      </c>
      <c r="AQ82" s="7">
        <f ca="1"/>
        <v>105446235.913606</v>
      </c>
      <c r="AR82" s="30" t="str">
        <f ca="1"/>
        <v>GravityX, MoM</v>
      </c>
      <c r="AS82" s="39">
        <f ca="1"/>
        <v>3.2367645033559711E-5</v>
      </c>
      <c r="AT82" s="7">
        <f ca="1"/>
        <v>46865121.154969797</v>
      </c>
      <c r="AU82" t="str">
        <f ca="1"/>
        <v>GravityX Div. 2</v>
      </c>
      <c r="AV82" s="7">
        <f ca="1"/>
        <v>46865121.154969797</v>
      </c>
      <c r="AW82">
        <f ca="1"/>
        <v>21</v>
      </c>
      <c r="AX82" s="33">
        <f ca="1"/>
        <v>21</v>
      </c>
      <c r="AY82" s="33" t="str">
        <f t="shared" ca="1" si="20"/>
        <v/>
      </c>
      <c r="BK82">
        <f t="shared" si="21"/>
        <v>81</v>
      </c>
      <c r="BL82" s="107">
        <v>9.1462681093263942E-3</v>
      </c>
      <c r="BM82" s="30">
        <f ca="1"/>
        <v>44780.643055555556</v>
      </c>
      <c r="BN82" t="str">
        <f ca="1"/>
        <v>C2FEN02312</v>
      </c>
      <c r="BO82">
        <f ca="1"/>
        <v>3</v>
      </c>
      <c r="BP82" s="7">
        <f ca="1"/>
        <v>175061.36262072995</v>
      </c>
      <c r="BQ82" s="7">
        <f ca="1"/>
        <v>5645629.8911388898</v>
      </c>
      <c r="BR82" s="30" t="str">
        <f ca="1"/>
        <v>GravityX, MoM</v>
      </c>
      <c r="BS82" s="39">
        <f ca="1"/>
        <v>1.0026865513608429E-2</v>
      </c>
      <c r="BT82" s="7">
        <f ca="1"/>
        <v>174993.48748266976</v>
      </c>
      <c r="BU82" t="str">
        <f ca="1"/>
        <v>GravityX, MoM</v>
      </c>
      <c r="BV82" s="7">
        <f ca="1"/>
        <v>173323.47148182988</v>
      </c>
      <c r="BW82">
        <f ca="1"/>
        <v>28.857142857142858</v>
      </c>
    </row>
    <row r="83" spans="1:75" x14ac:dyDescent="0.2">
      <c r="A83" s="30">
        <f>_xlfn.IFNA(_xlfn.XLOOKUP(B83&amp;C83,data!F:F,data!J:J),DATEVALUE("10/4/2021"))</f>
        <v>44754.329861111109</v>
      </c>
      <c r="B83" s="5" t="s">
        <v>366</v>
      </c>
      <c r="C83" s="5">
        <v>15</v>
      </c>
      <c r="D83" s="7">
        <f t="shared" si="17"/>
        <v>3906493.1137239933</v>
      </c>
      <c r="E83" s="6">
        <f>_xlfn.IFNA(_xlfn.XLOOKUP($B83&amp;$C83,data!$F:$F,data!I:I),'Ch2'!D83)</f>
        <v>123948504.06369799</v>
      </c>
      <c r="F83" s="6" t="str">
        <f>_xlfn.IFNA(_xlfn.XLOOKUP($B83&amp;$C83,data!$F:$F,data!B:B),'Ch2'!E83)</f>
        <v>GravityX, MoM</v>
      </c>
      <c r="G83" s="10">
        <f t="shared" si="16"/>
        <v>1.646139345505615E-3</v>
      </c>
      <c r="H83" s="6">
        <f>IF('Ch2'!C83=D83,"",'Ch2'!K83)</f>
        <v>3900073.0500259995</v>
      </c>
      <c r="I83" s="7" t="str">
        <f>IF('Ch2'!C83=D83,"",'Ch2'!M83)</f>
        <v>NU_Columbia_Artelys Div. 4</v>
      </c>
      <c r="J83" s="6">
        <f>'Ch2'!C83</f>
        <v>3900073.0500259995</v>
      </c>
      <c r="K83" s="33">
        <f>IF(G83="","",_xlfn.XLOOKUP(B83&amp;"_"&amp;C83,submissions!A:A,submissions!H:H))</f>
        <v>16</v>
      </c>
      <c r="L83" s="33">
        <f>_xlfn.XLOOKUP(B83&amp;"_"&amp;C83,submissions!A:A,submissions!K:K)</f>
        <v>16</v>
      </c>
      <c r="M83" s="33" t="str">
        <f t="shared" si="18"/>
        <v/>
      </c>
      <c r="N83" s="35">
        <f>'Ch2 best data'!$CR83 + 'Ch2 best data'!$CS83 + 'Ch2 best data'!$CU83 + 'Ch2 best data'!$CV83</f>
        <v>72</v>
      </c>
      <c r="O83" s="54">
        <f>_xlfn.IFNA(_xlfn.XLOOKUP($B83&amp;$C83,data!$F:$F,data!$CH:$CH),-1)</f>
        <v>5</v>
      </c>
      <c r="P83" s="54">
        <f>_xlfn.IFNA(_xlfn.XLOOKUP($B83&amp;$C83,data!$F:$F,data!$CI:$CI),-1)</f>
        <v>4</v>
      </c>
      <c r="Q83" s="54">
        <f>_xlfn.IFNA(_xlfn.XLOOKUP($B83&amp;$C83,data!$F:$F,data!$CK:$CK),-1)</f>
        <v>1998</v>
      </c>
      <c r="R83" s="54">
        <f>_xlfn.IFNA(_xlfn.XLOOKUP($B83&amp;$C83,data!$F:$F,data!$CL:$CL),-1)</f>
        <v>688</v>
      </c>
      <c r="S83" s="54">
        <f>_xlfn.IFNA(_xlfn.XLOOKUP($B83&amp;$C83,data!$F:$F,data!$CH:$CH),-1) + _xlfn.IFNA(_xlfn.XLOOKUP($B83&amp;$C83,data!$F:$F,data!$CI:$CI),-1) + _xlfn.IFNA(_xlfn.XLOOKUP($B83&amp;$C83,data!$F:$F,data!$CK:$CK),-1) + _xlfn.IFNA(_xlfn.XLOOKUP($B83&amp;$C83,data!$F:$F,data!$CL:$CL),-1)</f>
        <v>2695</v>
      </c>
      <c r="T83" s="8">
        <f>_xlfn.IFNA(_xlfn.XLOOKUP(B83&amp;C83,data!F:F,data!J:J),"")</f>
        <v>44754.329861111109</v>
      </c>
      <c r="U83" s="6">
        <f>'Ch2'!F83</f>
        <v>120042010.949974</v>
      </c>
      <c r="V83" s="6"/>
      <c r="W83" s="8">
        <f>_xlfn.IFNA(_xlfn.XLOOKUP(B83&amp;C83,data!F$33:F$1710,data!J$33:J$1710),"")</f>
        <v>44754.329861111109</v>
      </c>
      <c r="Y83" s="30">
        <f ca="1"/>
        <v>44591.739583333336</v>
      </c>
      <c r="Z83" t="str">
        <f ca="1"/>
        <v>C2FEN12209</v>
      </c>
      <c r="AA83" s="6">
        <f ca="1"/>
        <v>2</v>
      </c>
      <c r="AB83" s="7">
        <f ca="1"/>
        <v>275927.69086089078</v>
      </c>
      <c r="AC83" s="7">
        <f ca="1"/>
        <v>4959762.1976750204</v>
      </c>
      <c r="AD83" s="10" t="str">
        <f ca="1"/>
        <v>GravityX, MoM</v>
      </c>
      <c r="AE83" s="10">
        <f ca="1"/>
        <v>2.278229391392772E-3</v>
      </c>
      <c r="AF83" s="7">
        <f ca="1"/>
        <v>275716.9281700002</v>
      </c>
      <c r="AG83" s="7" t="str">
        <f ca="1"/>
        <v>GravityX, MoM</v>
      </c>
      <c r="AH83" s="7">
        <f ca="1"/>
        <v>275300.49318584986</v>
      </c>
      <c r="AI83">
        <f ca="1"/>
        <v>40</v>
      </c>
      <c r="AJ83" s="33">
        <f ca="1"/>
        <v>40</v>
      </c>
      <c r="AK83" s="33" t="str">
        <f t="shared" ca="1" si="19"/>
        <v/>
      </c>
      <c r="AL83" s="33"/>
      <c r="AM83" s="30">
        <f ca="1"/>
        <v>44754.329861111109</v>
      </c>
      <c r="AN83" t="str">
        <f ca="1"/>
        <v>C2FEN31777</v>
      </c>
      <c r="AO83" s="67">
        <f ca="1"/>
        <v>15</v>
      </c>
      <c r="AP83" s="7">
        <f ca="1"/>
        <v>3906493.1137239933</v>
      </c>
      <c r="AQ83" s="7">
        <f ca="1"/>
        <v>123948504.06369799</v>
      </c>
      <c r="AR83" s="30" t="str">
        <f ca="1"/>
        <v>GravityX, MoM</v>
      </c>
      <c r="AS83" s="39">
        <f ca="1"/>
        <v>1.646139345505615E-3</v>
      </c>
      <c r="AT83" s="7">
        <f ca="1"/>
        <v>3900073.0500259995</v>
      </c>
      <c r="AU83" t="str">
        <f ca="1"/>
        <v>NU_Columbia_Artelys Div. 4</v>
      </c>
      <c r="AV83" s="7">
        <f ca="1"/>
        <v>3900073.0500259995</v>
      </c>
      <c r="AW83">
        <f ca="1"/>
        <v>16</v>
      </c>
      <c r="AX83" s="33">
        <f ca="1"/>
        <v>16</v>
      </c>
      <c r="AY83" s="33" t="str">
        <f t="shared" ca="1" si="20"/>
        <v/>
      </c>
      <c r="BK83">
        <f t="shared" si="21"/>
        <v>82</v>
      </c>
      <c r="BL83" s="107">
        <v>9.6352558979004854E-3</v>
      </c>
      <c r="BM83" s="30">
        <f ca="1"/>
        <v>44627.325694444444</v>
      </c>
      <c r="BN83" t="str">
        <f ca="1"/>
        <v>C2FEN08300</v>
      </c>
      <c r="BO83">
        <f ca="1"/>
        <v>43</v>
      </c>
      <c r="BP83" s="7">
        <f ca="1"/>
        <v>1611178.8412529007</v>
      </c>
      <c r="BQ83" s="7">
        <f ca="1"/>
        <v>12059109.5438649</v>
      </c>
      <c r="BR83" s="30" t="str">
        <f ca="1"/>
        <v>GravityX, MoM</v>
      </c>
      <c r="BS83" s="39">
        <f ca="1"/>
        <v>1.0317478434592742E-2</v>
      </c>
      <c r="BT83" s="7">
        <f ca="1"/>
        <v>1603857.6151372008</v>
      </c>
      <c r="BU83" t="str">
        <f ca="1"/>
        <v>GravityX, MoM</v>
      </c>
      <c r="BV83" s="7">
        <f ca="1"/>
        <v>1594725.2973880004</v>
      </c>
      <c r="BW83" s="33">
        <f ca="1"/>
        <v>35</v>
      </c>
    </row>
    <row r="84" spans="1:75" x14ac:dyDescent="0.2">
      <c r="A84" s="30">
        <f>_xlfn.IFNA(_xlfn.XLOOKUP(B84&amp;C84,data!F:F,data!J:J),DATEVALUE("10/4/2021"))</f>
        <v>44734.495833333334</v>
      </c>
      <c r="B84" s="5" t="s">
        <v>366</v>
      </c>
      <c r="C84" s="5">
        <v>19</v>
      </c>
      <c r="D84" s="7">
        <f t="shared" si="17"/>
        <v>7766660.3072490096</v>
      </c>
      <c r="E84" s="6">
        <f>_xlfn.IFNA(_xlfn.XLOOKUP($B84&amp;$C84,data!$F:$F,data!I:I),'Ch2'!D84)</f>
        <v>111775998.19393601</v>
      </c>
      <c r="F84" s="6" t="str">
        <f>_xlfn.IFNA(_xlfn.XLOOKUP($B84&amp;$C84,data!$F:$F,data!B:B),'Ch2'!E84)</f>
        <v>GravityX, MoM</v>
      </c>
      <c r="G84" s="10">
        <f t="shared" si="16"/>
        <v>1.2771924994492423E-5</v>
      </c>
      <c r="H84" s="6">
        <f>IF('Ch2'!C84=D84,"",'Ch2'!K84)</f>
        <v>7766561.1133130044</v>
      </c>
      <c r="I84" s="7" t="str">
        <f>IF('Ch2'!C84=D84,"",'Ch2'!M84)</f>
        <v>GravityX Div. 2</v>
      </c>
      <c r="J84" s="6">
        <f>'Ch2'!C84</f>
        <v>7766561.1133130044</v>
      </c>
      <c r="K84" s="33">
        <f>IF(G84="","",_xlfn.XLOOKUP(B84&amp;"_"&amp;C84,submissions!A:A,submissions!H:H))</f>
        <v>19</v>
      </c>
      <c r="L84" s="33">
        <f>_xlfn.XLOOKUP(B84&amp;"_"&amp;C84,submissions!A:A,submissions!K:K)</f>
        <v>19</v>
      </c>
      <c r="M84" s="33" t="str">
        <f t="shared" si="18"/>
        <v/>
      </c>
      <c r="N84" s="35">
        <f>'Ch2 best data'!$CR84 + 'Ch2 best data'!$CS84 + 'Ch2 best data'!$CU84 + 'Ch2 best data'!$CV84</f>
        <v>0</v>
      </c>
      <c r="O84" s="54">
        <f>_xlfn.IFNA(_xlfn.XLOOKUP($B84&amp;$C84,data!$F:$F,data!$CH:$CH),-1)</f>
        <v>0</v>
      </c>
      <c r="P84" s="54">
        <f>_xlfn.IFNA(_xlfn.XLOOKUP($B84&amp;$C84,data!$F:$F,data!$CI:$CI),-1)</f>
        <v>0</v>
      </c>
      <c r="Q84" s="54">
        <f>_xlfn.IFNA(_xlfn.XLOOKUP($B84&amp;$C84,data!$F:$F,data!$CK:$CK),-1)</f>
        <v>0</v>
      </c>
      <c r="R84" s="54">
        <f>_xlfn.IFNA(_xlfn.XLOOKUP($B84&amp;$C84,data!$F:$F,data!$CL:$CL),-1)</f>
        <v>0</v>
      </c>
      <c r="S84" s="54">
        <f>_xlfn.IFNA(_xlfn.XLOOKUP($B84&amp;$C84,data!$F:$F,data!$CH:$CH),-1) + _xlfn.IFNA(_xlfn.XLOOKUP($B84&amp;$C84,data!$F:$F,data!$CI:$CI),-1) + _xlfn.IFNA(_xlfn.XLOOKUP($B84&amp;$C84,data!$F:$F,data!$CK:$CK),-1) + _xlfn.IFNA(_xlfn.XLOOKUP($B84&amp;$C84,data!$F:$F,data!$CL:$CL),-1)</f>
        <v>0</v>
      </c>
      <c r="T84" s="8">
        <f>_xlfn.IFNA(_xlfn.XLOOKUP(B84&amp;C84,data!F:F,data!J:J),"")</f>
        <v>44734.495833333334</v>
      </c>
      <c r="U84" s="6">
        <f>'Ch2'!F84</f>
        <v>104009337.886687</v>
      </c>
      <c r="V84" s="6"/>
      <c r="W84" s="8">
        <f>_xlfn.IFNA(_xlfn.XLOOKUP(B84&amp;C84,data!F$33:F$1710,data!J$33:J$1710),"")</f>
        <v>44734.495833333334</v>
      </c>
      <c r="Y84" s="30">
        <f ca="1"/>
        <v>44591.69027777778</v>
      </c>
      <c r="Z84" t="str">
        <f ca="1"/>
        <v>C2FEN10480</v>
      </c>
      <c r="AA84" s="6">
        <f ca="1"/>
        <v>4</v>
      </c>
      <c r="AB84" s="7">
        <f ca="1"/>
        <v>297981.23300706805</v>
      </c>
      <c r="AC84" s="7">
        <f ca="1"/>
        <v>670108.07745276205</v>
      </c>
      <c r="AD84" s="10" t="str">
        <f ca="1"/>
        <v>GravityX, MoM</v>
      </c>
      <c r="AE84" s="10">
        <f ca="1"/>
        <v>1.2603148347636317E-3</v>
      </c>
      <c r="AF84" s="7">
        <f ca="1"/>
        <v>297981.23300706805</v>
      </c>
      <c r="AG84" s="7" t="str">
        <f ca="1"/>
        <v>GravityX Div. 1</v>
      </c>
      <c r="AH84" s="7">
        <f ca="1"/>
        <v>297606.15555430599</v>
      </c>
      <c r="AI84">
        <f ca="1"/>
        <v>40</v>
      </c>
      <c r="AJ84" s="33">
        <f ca="1"/>
        <v>40</v>
      </c>
      <c r="AK84" s="33" t="str">
        <f t="shared" ca="1" si="19"/>
        <v/>
      </c>
      <c r="AL84" s="33"/>
      <c r="AM84" s="30">
        <f ca="1"/>
        <v>44734.495833333334</v>
      </c>
      <c r="AN84" t="str">
        <f ca="1"/>
        <v>C2FEN31777</v>
      </c>
      <c r="AO84" s="67">
        <f ca="1"/>
        <v>19</v>
      </c>
      <c r="AP84" s="7">
        <f ca="1"/>
        <v>7766660.3072490096</v>
      </c>
      <c r="AQ84" s="7">
        <f ca="1"/>
        <v>111775998.19393601</v>
      </c>
      <c r="AR84" s="30" t="str">
        <f ca="1"/>
        <v>GravityX, MoM</v>
      </c>
      <c r="AS84" s="39">
        <f ca="1"/>
        <v>1.2771924994492423E-5</v>
      </c>
      <c r="AT84" s="7">
        <f ca="1"/>
        <v>7766561.1133130044</v>
      </c>
      <c r="AU84" t="str">
        <f ca="1"/>
        <v>GravityX Div. 2</v>
      </c>
      <c r="AV84" s="7">
        <f ca="1"/>
        <v>7766561.1133130044</v>
      </c>
      <c r="AW84">
        <f ca="1"/>
        <v>19</v>
      </c>
      <c r="AX84" s="33">
        <f ca="1"/>
        <v>19</v>
      </c>
      <c r="AY84" s="33" t="str">
        <f t="shared" ca="1" si="20"/>
        <v/>
      </c>
      <c r="BK84">
        <f t="shared" si="21"/>
        <v>83</v>
      </c>
      <c r="BL84" s="37">
        <v>1.7771557442457953E-2</v>
      </c>
      <c r="BM84" s="30">
        <f ca="1"/>
        <v>44860.429166666669</v>
      </c>
      <c r="BN84" t="str">
        <f ca="1"/>
        <v>C2FEN00617</v>
      </c>
      <c r="BO84">
        <f ca="1"/>
        <v>5</v>
      </c>
      <c r="BP84" s="7">
        <f ca="1"/>
        <v>515904.27970998408</v>
      </c>
      <c r="BQ84" s="7">
        <f ca="1"/>
        <v>1350775.9264354201</v>
      </c>
      <c r="BR84" s="30" t="str">
        <f ca="1"/>
        <v>GravityX, MoM</v>
      </c>
      <c r="BS84" s="39">
        <f ca="1"/>
        <v>1.7808896722459E-2</v>
      </c>
      <c r="BT84" s="7">
        <f ca="1"/>
        <v>515885.4172422241</v>
      </c>
      <c r="BU84" t="str">
        <f ca="1"/>
        <v>GOT-BSI-OPF, MoM</v>
      </c>
      <c r="BV84" s="7">
        <f ca="1"/>
        <v>506877.35327456403</v>
      </c>
      <c r="BW84">
        <f ca="1"/>
        <v>19</v>
      </c>
    </row>
    <row r="85" spans="1:75" x14ac:dyDescent="0.2">
      <c r="A85" s="30">
        <f>_xlfn.IFNA(_xlfn.XLOOKUP(B85&amp;C85,data!F:F,data!J:J),DATEVALUE("10/4/2021"))</f>
        <v>44735.199305555558</v>
      </c>
      <c r="B85" s="5" t="s">
        <v>366</v>
      </c>
      <c r="C85" s="5">
        <v>51</v>
      </c>
      <c r="D85" s="7">
        <f t="shared" si="17"/>
        <v>2745859.3223669976</v>
      </c>
      <c r="E85" s="6">
        <f>_xlfn.IFNA(_xlfn.XLOOKUP($B85&amp;$C85,data!$F:$F,data!I:I),'Ch2'!D85)</f>
        <v>113575857.673632</v>
      </c>
      <c r="F85" s="6" t="str">
        <f>_xlfn.IFNA(_xlfn.XLOOKUP($B85&amp;$C85,data!$F:$F,data!B:B),'Ch2'!E85)</f>
        <v>GravityX, MoM</v>
      </c>
      <c r="G85" s="10">
        <f t="shared" si="16"/>
        <v>7.8915452488281801E-5</v>
      </c>
      <c r="H85" s="6">
        <f>IF('Ch2'!C85=D85,"",'Ch2'!K85)</f>
        <v>2745642.6487350017</v>
      </c>
      <c r="I85" s="7" t="str">
        <f>IF('Ch2'!C85=D85,"",'Ch2'!M85)</f>
        <v>GravityX Div. 2</v>
      </c>
      <c r="J85" s="6">
        <f>'Ch2'!C85</f>
        <v>2745642.6487350017</v>
      </c>
      <c r="K85" s="33">
        <f>IF(G85="","",_xlfn.XLOOKUP(B85&amp;"_"&amp;C85,submissions!A:A,submissions!H:H))</f>
        <v>19</v>
      </c>
      <c r="L85" s="33">
        <f>_xlfn.XLOOKUP(B85&amp;"_"&amp;C85,submissions!A:A,submissions!K:K)</f>
        <v>19</v>
      </c>
      <c r="M85" s="33" t="str">
        <f t="shared" si="18"/>
        <v/>
      </c>
      <c r="N85" s="35">
        <f>'Ch2 best data'!$CR85 + 'Ch2 best data'!$CS85 + 'Ch2 best data'!$CU85 + 'Ch2 best data'!$CV85</f>
        <v>0</v>
      </c>
      <c r="O85" s="54">
        <f>_xlfn.IFNA(_xlfn.XLOOKUP($B85&amp;$C85,data!$F:$F,data!$CH:$CH),-1)</f>
        <v>0</v>
      </c>
      <c r="P85" s="54">
        <f>_xlfn.IFNA(_xlfn.XLOOKUP($B85&amp;$C85,data!$F:$F,data!$CI:$CI),-1)</f>
        <v>0</v>
      </c>
      <c r="Q85" s="54">
        <f>_xlfn.IFNA(_xlfn.XLOOKUP($B85&amp;$C85,data!$F:$F,data!$CK:$CK),-1)</f>
        <v>0</v>
      </c>
      <c r="R85" s="54">
        <f>_xlfn.IFNA(_xlfn.XLOOKUP($B85&amp;$C85,data!$F:$F,data!$CL:$CL),-1)</f>
        <v>0</v>
      </c>
      <c r="S85" s="54">
        <f>_xlfn.IFNA(_xlfn.XLOOKUP($B85&amp;$C85,data!$F:$F,data!$CH:$CH),-1) + _xlfn.IFNA(_xlfn.XLOOKUP($B85&amp;$C85,data!$F:$F,data!$CI:$CI),-1) + _xlfn.IFNA(_xlfn.XLOOKUP($B85&amp;$C85,data!$F:$F,data!$CK:$CK),-1) + _xlfn.IFNA(_xlfn.XLOOKUP($B85&amp;$C85,data!$F:$F,data!$CL:$CL),-1)</f>
        <v>0</v>
      </c>
      <c r="T85" s="8">
        <f>_xlfn.IFNA(_xlfn.XLOOKUP(B85&amp;C85,data!F:F,data!J:J),"")</f>
        <v>44735.199305555558</v>
      </c>
      <c r="U85" s="6">
        <f>'Ch2'!F85</f>
        <v>110829998.351265</v>
      </c>
      <c r="V85" s="6"/>
      <c r="W85" s="8">
        <f>_xlfn.IFNA(_xlfn.XLOOKUP(B85&amp;C85,data!F$33:F$1710,data!J$33:J$1710),"")</f>
        <v>44735.199305555558</v>
      </c>
      <c r="Y85" s="30">
        <f ca="1"/>
        <v>44591.425694444442</v>
      </c>
      <c r="Z85" t="str">
        <f ca="1"/>
        <v>C2FEN04200</v>
      </c>
      <c r="AA85" s="6">
        <f ca="1"/>
        <v>9</v>
      </c>
      <c r="AB85" s="7">
        <f ca="1"/>
        <v>1498655.0451215003</v>
      </c>
      <c r="AC85" s="7">
        <f ca="1"/>
        <v>5836294.9134651003</v>
      </c>
      <c r="AD85" s="10" t="str">
        <f ca="1"/>
        <v>GravityX, MoM</v>
      </c>
      <c r="AE85" s="10">
        <f ca="1"/>
        <v>1.2312256335476057E-3</v>
      </c>
      <c r="AF85" s="7">
        <f ca="1"/>
        <v>1497030.8325014599</v>
      </c>
      <c r="AG85" s="7" t="str">
        <f ca="1"/>
        <v>GravityX, MoM</v>
      </c>
      <c r="AH85" s="7">
        <f ca="1"/>
        <v>1496812.1316563999</v>
      </c>
      <c r="AI85">
        <f ca="1"/>
        <v>40</v>
      </c>
      <c r="AJ85" s="33">
        <f ca="1"/>
        <v>40</v>
      </c>
      <c r="AK85" s="33" t="str">
        <f t="shared" ca="1" si="19"/>
        <v/>
      </c>
      <c r="AL85" s="33"/>
      <c r="AM85" s="30">
        <f ca="1"/>
        <v>44735.199305555558</v>
      </c>
      <c r="AN85" t="str">
        <f ca="1"/>
        <v>C2FEN31777</v>
      </c>
      <c r="AO85" s="67">
        <f ca="1"/>
        <v>51</v>
      </c>
      <c r="AP85" s="7">
        <f ca="1"/>
        <v>2745859.3223669976</v>
      </c>
      <c r="AQ85" s="7">
        <f ca="1"/>
        <v>113575857.673632</v>
      </c>
      <c r="AR85" s="30" t="str">
        <f ca="1"/>
        <v>GravityX, MoM</v>
      </c>
      <c r="AS85" s="39">
        <f ca="1"/>
        <v>7.8915452488281801E-5</v>
      </c>
      <c r="AT85" s="7">
        <f ca="1"/>
        <v>2745642.6487350017</v>
      </c>
      <c r="AU85" t="str">
        <f ca="1"/>
        <v>GravityX Div. 2</v>
      </c>
      <c r="AV85" s="7">
        <f ca="1"/>
        <v>2745642.6487350017</v>
      </c>
      <c r="AW85">
        <f ca="1"/>
        <v>19</v>
      </c>
      <c r="AX85" s="33">
        <f ca="1"/>
        <v>19</v>
      </c>
      <c r="AY85" s="33" t="str">
        <f t="shared" ca="1" si="20"/>
        <v/>
      </c>
      <c r="BK85">
        <f t="shared" si="21"/>
        <v>84</v>
      </c>
      <c r="BL85" s="37">
        <v>6.7034124150381347E-2</v>
      </c>
      <c r="BM85" s="30">
        <f ca="1"/>
        <v>44860.429861111108</v>
      </c>
      <c r="BN85" t="str">
        <f ca="1"/>
        <v>C2FEN00617</v>
      </c>
      <c r="BO85">
        <f ca="1"/>
        <v>17</v>
      </c>
      <c r="BP85" s="7">
        <f ca="1"/>
        <v>574099.04086026002</v>
      </c>
      <c r="BQ85" s="7">
        <f ca="1"/>
        <v>1238939.39325219</v>
      </c>
      <c r="BR85" s="30" t="str">
        <f ca="1"/>
        <v>GravityX, MoM</v>
      </c>
      <c r="BS85" s="39">
        <f ca="1"/>
        <v>6.7109205291745022E-2</v>
      </c>
      <c r="BT85" s="7">
        <f ca="1"/>
        <v>574058.92804473999</v>
      </c>
      <c r="BU85" t="str">
        <f ca="1"/>
        <v>GOT-BSI-OPF, MoM</v>
      </c>
      <c r="BV85" s="7">
        <f ca="1"/>
        <v>537994.64760807005</v>
      </c>
      <c r="BW85">
        <f ca="1"/>
        <v>20</v>
      </c>
    </row>
    <row r="87" spans="1:75" x14ac:dyDescent="0.2">
      <c r="H87" s="20" t="s">
        <v>595</v>
      </c>
    </row>
    <row r="88" spans="1:75" x14ac:dyDescent="0.2">
      <c r="B88" s="16" t="s">
        <v>549</v>
      </c>
      <c r="W88" s="41" t="s">
        <v>624</v>
      </c>
      <c r="Y88" s="32" t="s">
        <v>1137</v>
      </c>
      <c r="AM88" s="32"/>
      <c r="BM88" s="32"/>
    </row>
    <row r="90" spans="1:75" x14ac:dyDescent="0.2">
      <c r="A90" s="67"/>
      <c r="G90">
        <f>COUNTIF(G2:G85,"&gt;0")</f>
        <v>84</v>
      </c>
    </row>
  </sheetData>
  <hyperlinks>
    <hyperlink ref="B88" r:id="rId1" display="file:///challenges/challenge-2-monarch-mountain" xr:uid="{E51DB2F1-F978-2541-AE84-36D15F205AC4}"/>
  </hyperlinks>
  <pageMargins left="0.7" right="0.7" top="0.75" bottom="0.75" header="0.3" footer="0.3"/>
  <pageSetup orientation="portrait" horizontalDpi="0" verticalDpi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1"/>
  <sheetViews>
    <sheetView workbookViewId="0">
      <selection activeCell="B25" sqref="B25"/>
    </sheetView>
  </sheetViews>
  <sheetFormatPr baseColWidth="10" defaultRowHeight="16" x14ac:dyDescent="0.2"/>
  <cols>
    <col min="1" max="1" width="22.33203125" bestFit="1" customWidth="1"/>
    <col min="2" max="2" width="42.6640625" bestFit="1" customWidth="1"/>
    <col min="3" max="3" width="18.83203125" bestFit="1" customWidth="1"/>
    <col min="4" max="4" width="25.6640625" bestFit="1" customWidth="1"/>
    <col min="5" max="5" width="19.5" bestFit="1" customWidth="1"/>
    <col min="6" max="6" width="17.5" bestFit="1" customWidth="1"/>
    <col min="7" max="7" width="17.83203125" bestFit="1" customWidth="1"/>
    <col min="8" max="8" width="14.5" bestFit="1" customWidth="1"/>
    <col min="9" max="9" width="12.83203125" bestFit="1" customWidth="1"/>
    <col min="10" max="10" width="12.83203125" customWidth="1"/>
    <col min="11" max="11" width="37" bestFit="1" customWidth="1"/>
    <col min="12" max="12" width="35" bestFit="1" customWidth="1"/>
    <col min="13" max="13" width="31" bestFit="1" customWidth="1"/>
    <col min="14" max="14" width="34.33203125" bestFit="1" customWidth="1"/>
    <col min="15" max="15" width="32.83203125" bestFit="1" customWidth="1"/>
    <col min="16" max="16" width="25.83203125" bestFit="1" customWidth="1"/>
    <col min="17" max="17" width="29.33203125" bestFit="1" customWidth="1"/>
    <col min="18" max="18" width="12.6640625" bestFit="1" customWidth="1"/>
    <col min="19" max="19" width="15.83203125" bestFit="1" customWidth="1"/>
    <col min="20" max="20" width="16.33203125" bestFit="1" customWidth="1"/>
    <col min="21" max="21" width="15.83203125" bestFit="1" customWidth="1"/>
    <col min="22" max="22" width="34.33203125" bestFit="1" customWidth="1"/>
    <col min="23" max="23" width="38.1640625" bestFit="1" customWidth="1"/>
  </cols>
  <sheetData>
    <row r="1" spans="1:17" x14ac:dyDescent="0.2">
      <c r="A1" s="12" t="s">
        <v>522</v>
      </c>
      <c r="B1" s="12" t="s">
        <v>373</v>
      </c>
      <c r="C1" s="12" t="s">
        <v>374</v>
      </c>
      <c r="D1" s="12" t="s">
        <v>375</v>
      </c>
      <c r="E1" s="13"/>
      <c r="F1" s="13"/>
      <c r="G1" s="13"/>
      <c r="H1" s="13"/>
      <c r="K1" s="3" t="s">
        <v>376</v>
      </c>
    </row>
    <row r="2" spans="1:17" x14ac:dyDescent="0.2">
      <c r="A2" s="13" t="s">
        <v>377</v>
      </c>
      <c r="B2" s="13" t="s">
        <v>378</v>
      </c>
      <c r="C2" s="13" t="s">
        <v>379</v>
      </c>
      <c r="D2" s="13"/>
      <c r="E2" s="13"/>
      <c r="F2" s="13"/>
      <c r="G2" s="13"/>
      <c r="H2" s="13"/>
      <c r="K2" t="s">
        <v>380</v>
      </c>
    </row>
    <row r="3" spans="1:17" x14ac:dyDescent="0.2">
      <c r="A3" s="13" t="s">
        <v>381</v>
      </c>
      <c r="B3" s="14" t="s">
        <v>382</v>
      </c>
      <c r="C3" s="13" t="s">
        <v>383</v>
      </c>
      <c r="D3" s="13" t="s">
        <v>384</v>
      </c>
      <c r="E3" s="13" t="s">
        <v>385</v>
      </c>
      <c r="F3" s="13" t="s">
        <v>386</v>
      </c>
      <c r="G3" s="13" t="s">
        <v>387</v>
      </c>
      <c r="H3" s="13" t="s">
        <v>388</v>
      </c>
      <c r="K3" t="s">
        <v>389</v>
      </c>
      <c r="L3" t="s">
        <v>390</v>
      </c>
      <c r="M3" t="s">
        <v>391</v>
      </c>
      <c r="N3" t="s">
        <v>392</v>
      </c>
      <c r="O3" t="s">
        <v>393</v>
      </c>
      <c r="P3" t="s">
        <v>394</v>
      </c>
    </row>
    <row r="4" spans="1:17" x14ac:dyDescent="0.2">
      <c r="A4" s="13" t="s">
        <v>395</v>
      </c>
      <c r="B4" s="13" t="s">
        <v>396</v>
      </c>
      <c r="C4" s="13" t="s">
        <v>397</v>
      </c>
      <c r="D4" s="13" t="s">
        <v>398</v>
      </c>
      <c r="E4" s="13" t="s">
        <v>399</v>
      </c>
      <c r="F4" s="13"/>
      <c r="G4" s="13"/>
      <c r="K4" t="s">
        <v>400</v>
      </c>
      <c r="L4" t="s">
        <v>401</v>
      </c>
      <c r="M4" t="s">
        <v>402</v>
      </c>
    </row>
    <row r="5" spans="1:17" x14ac:dyDescent="0.2">
      <c r="A5" s="14" t="s">
        <v>403</v>
      </c>
      <c r="B5" s="14" t="s">
        <v>403</v>
      </c>
      <c r="C5" s="13" t="s">
        <v>404</v>
      </c>
      <c r="D5" s="13" t="s">
        <v>405</v>
      </c>
      <c r="E5" s="13" t="s">
        <v>406</v>
      </c>
      <c r="F5" s="13" t="s">
        <v>407</v>
      </c>
      <c r="G5" s="13" t="s">
        <v>408</v>
      </c>
      <c r="H5" s="13" t="s">
        <v>409</v>
      </c>
      <c r="I5" s="13" t="s">
        <v>410</v>
      </c>
      <c r="J5" s="13"/>
      <c r="K5" t="s">
        <v>411</v>
      </c>
      <c r="L5" t="s">
        <v>412</v>
      </c>
      <c r="M5" t="s">
        <v>413</v>
      </c>
      <c r="N5" t="s">
        <v>414</v>
      </c>
      <c r="O5" t="s">
        <v>415</v>
      </c>
      <c r="P5" t="s">
        <v>416</v>
      </c>
      <c r="Q5" t="s">
        <v>417</v>
      </c>
    </row>
    <row r="6" spans="1:17" x14ac:dyDescent="0.2">
      <c r="A6" s="13" t="s">
        <v>418</v>
      </c>
      <c r="B6" s="13" t="s">
        <v>419</v>
      </c>
      <c r="C6" s="13" t="s">
        <v>420</v>
      </c>
      <c r="D6" s="13" t="s">
        <v>421</v>
      </c>
      <c r="E6" s="13" t="s">
        <v>422</v>
      </c>
      <c r="F6" s="13" t="s">
        <v>423</v>
      </c>
      <c r="G6" s="13" t="s">
        <v>424</v>
      </c>
      <c r="H6" s="13"/>
      <c r="K6" t="s">
        <v>425</v>
      </c>
      <c r="L6" t="s">
        <v>426</v>
      </c>
      <c r="M6" t="s">
        <v>427</v>
      </c>
      <c r="N6" t="s">
        <v>428</v>
      </c>
      <c r="O6" t="s">
        <v>429</v>
      </c>
    </row>
    <row r="7" spans="1:17" x14ac:dyDescent="0.2">
      <c r="A7" s="13" t="s">
        <v>430</v>
      </c>
      <c r="B7" s="13" t="s">
        <v>431</v>
      </c>
      <c r="C7" s="13" t="s">
        <v>432</v>
      </c>
      <c r="D7" s="13" t="s">
        <v>433</v>
      </c>
      <c r="E7" s="13" t="s">
        <v>434</v>
      </c>
      <c r="F7" s="13" t="s">
        <v>435</v>
      </c>
      <c r="G7" s="13" t="s">
        <v>436</v>
      </c>
      <c r="H7" s="13"/>
      <c r="K7" t="s">
        <v>437</v>
      </c>
      <c r="L7" t="s">
        <v>438</v>
      </c>
      <c r="M7" t="s">
        <v>439</v>
      </c>
      <c r="N7" t="s">
        <v>440</v>
      </c>
      <c r="O7" t="s">
        <v>441</v>
      </c>
    </row>
    <row r="8" spans="1:17" x14ac:dyDescent="0.2">
      <c r="A8" s="13" t="s">
        <v>442</v>
      </c>
      <c r="B8" s="13" t="s">
        <v>443</v>
      </c>
      <c r="C8" s="13" t="s">
        <v>444</v>
      </c>
      <c r="D8" s="13" t="s">
        <v>445</v>
      </c>
      <c r="E8" s="13" t="s">
        <v>446</v>
      </c>
      <c r="F8" s="13"/>
      <c r="G8" s="13"/>
      <c r="H8" s="13"/>
      <c r="K8" t="s">
        <v>447</v>
      </c>
      <c r="L8" t="s">
        <v>448</v>
      </c>
      <c r="M8" t="s">
        <v>449</v>
      </c>
    </row>
    <row r="9" spans="1:17" x14ac:dyDescent="0.2">
      <c r="A9" s="13" t="s">
        <v>450</v>
      </c>
      <c r="B9" s="13" t="s">
        <v>451</v>
      </c>
      <c r="C9" s="13" t="s">
        <v>452</v>
      </c>
      <c r="D9" s="13" t="s">
        <v>453</v>
      </c>
      <c r="E9" s="13" t="s">
        <v>454</v>
      </c>
      <c r="F9" s="13" t="s">
        <v>455</v>
      </c>
      <c r="G9" t="s">
        <v>456</v>
      </c>
      <c r="H9" s="13"/>
      <c r="K9" t="s">
        <v>458</v>
      </c>
      <c r="L9" t="s">
        <v>457</v>
      </c>
      <c r="M9" t="s">
        <v>459</v>
      </c>
      <c r="N9" t="s">
        <v>460</v>
      </c>
      <c r="O9" t="s">
        <v>461</v>
      </c>
    </row>
    <row r="10" spans="1:17" x14ac:dyDescent="0.2">
      <c r="A10" s="13" t="s">
        <v>462</v>
      </c>
      <c r="B10" s="13" t="s">
        <v>463</v>
      </c>
      <c r="C10" s="13" t="s">
        <v>464</v>
      </c>
      <c r="E10" s="13"/>
      <c r="F10" s="13"/>
      <c r="G10" s="13"/>
      <c r="H10" s="13"/>
      <c r="K10" t="s">
        <v>465</v>
      </c>
    </row>
    <row r="11" spans="1:17" x14ac:dyDescent="0.2">
      <c r="A11" s="13" t="s">
        <v>466</v>
      </c>
      <c r="B11" s="13" t="s">
        <v>466</v>
      </c>
      <c r="C11" t="s">
        <v>467</v>
      </c>
      <c r="D11" t="s">
        <v>468</v>
      </c>
      <c r="E11" t="s">
        <v>469</v>
      </c>
      <c r="F11" s="13"/>
      <c r="G11" s="13"/>
      <c r="H11" s="13"/>
      <c r="K11" t="s">
        <v>470</v>
      </c>
      <c r="L11" t="s">
        <v>471</v>
      </c>
      <c r="M11" t="s">
        <v>472</v>
      </c>
    </row>
    <row r="12" spans="1:17" x14ac:dyDescent="0.2">
      <c r="A12" s="13" t="s">
        <v>473</v>
      </c>
      <c r="B12" s="13" t="s">
        <v>474</v>
      </c>
      <c r="C12" s="13" t="s">
        <v>475</v>
      </c>
      <c r="D12" s="13" t="s">
        <v>476</v>
      </c>
      <c r="E12" s="13" t="s">
        <v>477</v>
      </c>
      <c r="F12" s="13" t="s">
        <v>478</v>
      </c>
      <c r="G12" s="13"/>
      <c r="H12" s="13"/>
      <c r="K12" t="s">
        <v>479</v>
      </c>
      <c r="L12" t="s">
        <v>480</v>
      </c>
      <c r="M12" t="s">
        <v>481</v>
      </c>
      <c r="N12" t="s">
        <v>482</v>
      </c>
    </row>
    <row r="13" spans="1:17" x14ac:dyDescent="0.2">
      <c r="A13" s="13" t="s">
        <v>315</v>
      </c>
      <c r="B13" s="14" t="s">
        <v>483</v>
      </c>
      <c r="C13" s="13" t="s">
        <v>484</v>
      </c>
      <c r="D13" s="13" t="s">
        <v>485</v>
      </c>
      <c r="E13" s="13" t="s">
        <v>486</v>
      </c>
      <c r="F13" s="13"/>
      <c r="G13" s="13"/>
      <c r="H13" s="13"/>
      <c r="K13" t="s">
        <v>487</v>
      </c>
      <c r="L13" t="s">
        <v>488</v>
      </c>
      <c r="M13" t="s">
        <v>489</v>
      </c>
    </row>
    <row r="14" spans="1:17" x14ac:dyDescent="0.2">
      <c r="A14" s="13" t="s">
        <v>327</v>
      </c>
      <c r="B14" s="13" t="s">
        <v>490</v>
      </c>
      <c r="C14" s="13" t="s">
        <v>491</v>
      </c>
      <c r="D14" s="13" t="s">
        <v>492</v>
      </c>
      <c r="E14" s="13" t="s">
        <v>493</v>
      </c>
      <c r="F14" s="13"/>
      <c r="G14" s="13"/>
      <c r="H14" s="13"/>
      <c r="K14" t="s">
        <v>494</v>
      </c>
      <c r="L14" t="s">
        <v>495</v>
      </c>
      <c r="M14" t="s">
        <v>496</v>
      </c>
    </row>
    <row r="15" spans="1:17" x14ac:dyDescent="0.2">
      <c r="A15" s="13" t="s">
        <v>497</v>
      </c>
      <c r="B15" s="13" t="s">
        <v>497</v>
      </c>
      <c r="C15" s="13" t="s">
        <v>498</v>
      </c>
      <c r="D15" s="13" t="s">
        <v>499</v>
      </c>
      <c r="E15" s="13" t="s">
        <v>500</v>
      </c>
      <c r="F15" s="13" t="s">
        <v>501</v>
      </c>
      <c r="G15" s="13" t="s">
        <v>502</v>
      </c>
      <c r="H15" s="13"/>
      <c r="I15" s="13"/>
      <c r="J15" s="13"/>
      <c r="K15" t="s">
        <v>503</v>
      </c>
      <c r="L15" t="s">
        <v>504</v>
      </c>
      <c r="M15" t="s">
        <v>505</v>
      </c>
      <c r="N15" t="s">
        <v>506</v>
      </c>
      <c r="O15" t="s">
        <v>507</v>
      </c>
      <c r="Q15" s="13"/>
    </row>
    <row r="16" spans="1:17" x14ac:dyDescent="0.2">
      <c r="A16" t="s">
        <v>508</v>
      </c>
      <c r="B16" s="13" t="s">
        <v>509</v>
      </c>
      <c r="C16" s="13" t="s">
        <v>510</v>
      </c>
      <c r="D16" t="s">
        <v>511</v>
      </c>
      <c r="E16" t="s">
        <v>512</v>
      </c>
      <c r="F16" t="s">
        <v>513</v>
      </c>
      <c r="G16" t="s">
        <v>514</v>
      </c>
      <c r="H16" t="s">
        <v>515</v>
      </c>
      <c r="I16" s="13"/>
      <c r="J16" s="13"/>
      <c r="K16" t="s">
        <v>516</v>
      </c>
      <c r="L16" t="s">
        <v>517</v>
      </c>
      <c r="M16" t="s">
        <v>518</v>
      </c>
      <c r="N16" t="s">
        <v>519</v>
      </c>
      <c r="O16" t="s">
        <v>520</v>
      </c>
      <c r="P16" t="s">
        <v>521</v>
      </c>
    </row>
    <row r="18" spans="1:23" x14ac:dyDescent="0.2">
      <c r="A18" s="13" t="s">
        <v>548</v>
      </c>
    </row>
    <row r="19" spans="1:23" x14ac:dyDescent="0.2">
      <c r="A19" s="15" t="s">
        <v>524</v>
      </c>
    </row>
    <row r="21" spans="1:23" x14ac:dyDescent="0.2">
      <c r="A21" s="12" t="s">
        <v>523</v>
      </c>
      <c r="B21" s="12" t="s">
        <v>373</v>
      </c>
      <c r="C21" s="12" t="s">
        <v>374</v>
      </c>
      <c r="D21" s="12" t="s">
        <v>375</v>
      </c>
      <c r="E21" s="13"/>
      <c r="F21" s="13"/>
      <c r="G21" s="13"/>
      <c r="H21" s="13"/>
      <c r="I21" s="3" t="s">
        <v>1355</v>
      </c>
      <c r="J21" s="3" t="s">
        <v>1356</v>
      </c>
      <c r="K21" s="3" t="s">
        <v>376</v>
      </c>
      <c r="Q21" s="3" t="s">
        <v>1679</v>
      </c>
      <c r="R21" s="3" t="s">
        <v>1674</v>
      </c>
      <c r="S21" s="3" t="s">
        <v>1669</v>
      </c>
      <c r="T21" s="3" t="s">
        <v>1670</v>
      </c>
      <c r="U21" s="3" t="s">
        <v>1671</v>
      </c>
      <c r="V21" s="3" t="s">
        <v>1672</v>
      </c>
      <c r="W21" s="3" t="s">
        <v>1673</v>
      </c>
    </row>
    <row r="22" spans="1:23" x14ac:dyDescent="0.2">
      <c r="A22" s="16" t="s">
        <v>372</v>
      </c>
      <c r="B22" s="13" t="s">
        <v>490</v>
      </c>
      <c r="C22" s="13" t="s">
        <v>491</v>
      </c>
      <c r="D22" s="13" t="s">
        <v>492</v>
      </c>
      <c r="E22" s="13"/>
      <c r="F22" s="13"/>
      <c r="G22" s="13"/>
      <c r="H22" s="13"/>
      <c r="I22" s="82">
        <v>44539</v>
      </c>
      <c r="J22" s="82">
        <v>44564</v>
      </c>
      <c r="K22" t="s">
        <v>494</v>
      </c>
      <c r="L22" t="s">
        <v>495</v>
      </c>
    </row>
    <row r="23" spans="1:23" x14ac:dyDescent="0.2">
      <c r="A23" s="16" t="s">
        <v>381</v>
      </c>
      <c r="B23" s="14" t="s">
        <v>382</v>
      </c>
      <c r="C23" s="13" t="s">
        <v>383</v>
      </c>
      <c r="D23" s="13" t="s">
        <v>384</v>
      </c>
      <c r="E23" s="13" t="s">
        <v>385</v>
      </c>
      <c r="F23" s="13" t="s">
        <v>386</v>
      </c>
      <c r="G23" s="13" t="s">
        <v>387</v>
      </c>
      <c r="H23" s="13" t="s">
        <v>388</v>
      </c>
      <c r="I23" s="82">
        <v>44551</v>
      </c>
      <c r="J23" s="82">
        <v>44865</v>
      </c>
      <c r="K23" t="s">
        <v>389</v>
      </c>
      <c r="L23" t="s">
        <v>390</v>
      </c>
      <c r="M23" t="s">
        <v>391</v>
      </c>
      <c r="N23" t="s">
        <v>392</v>
      </c>
      <c r="O23" t="s">
        <v>393</v>
      </c>
      <c r="P23" t="s">
        <v>394</v>
      </c>
    </row>
    <row r="24" spans="1:23" x14ac:dyDescent="0.2">
      <c r="A24" s="16" t="s">
        <v>430</v>
      </c>
      <c r="B24" s="13" t="s">
        <v>431</v>
      </c>
      <c r="C24" s="13" t="s">
        <v>432</v>
      </c>
      <c r="D24" s="13" t="s">
        <v>433</v>
      </c>
      <c r="E24" s="13" t="s">
        <v>434</v>
      </c>
      <c r="F24" s="13" t="s">
        <v>435</v>
      </c>
      <c r="G24" s="13" t="s">
        <v>436</v>
      </c>
      <c r="H24" s="13"/>
      <c r="I24" s="82">
        <v>44624</v>
      </c>
      <c r="J24" s="82"/>
      <c r="K24" t="s">
        <v>437</v>
      </c>
      <c r="L24" t="s">
        <v>438</v>
      </c>
      <c r="M24" t="s">
        <v>439</v>
      </c>
      <c r="N24" t="s">
        <v>440</v>
      </c>
      <c r="O24" t="s">
        <v>441</v>
      </c>
    </row>
    <row r="25" spans="1:23" x14ac:dyDescent="0.2">
      <c r="A25" s="16" t="s">
        <v>442</v>
      </c>
      <c r="B25" s="13" t="s">
        <v>443</v>
      </c>
      <c r="C25" s="13" t="s">
        <v>444</v>
      </c>
      <c r="D25" s="13" t="s">
        <v>445</v>
      </c>
      <c r="E25" s="13" t="s">
        <v>446</v>
      </c>
      <c r="F25" s="13"/>
      <c r="G25" s="13"/>
      <c r="H25" s="13"/>
      <c r="I25" s="82">
        <v>44613</v>
      </c>
      <c r="J25" s="82">
        <v>44620</v>
      </c>
      <c r="K25" t="s">
        <v>447</v>
      </c>
      <c r="L25" t="s">
        <v>448</v>
      </c>
      <c r="M25" t="s">
        <v>449</v>
      </c>
    </row>
    <row r="26" spans="1:23" x14ac:dyDescent="0.2">
      <c r="A26" s="16" t="s">
        <v>450</v>
      </c>
      <c r="B26" s="13" t="s">
        <v>451</v>
      </c>
      <c r="C26" s="13" t="s">
        <v>452</v>
      </c>
      <c r="D26" s="13" t="s">
        <v>453</v>
      </c>
      <c r="E26" s="13" t="s">
        <v>454</v>
      </c>
      <c r="F26" t="s">
        <v>974</v>
      </c>
      <c r="H26" s="13"/>
      <c r="I26" s="82">
        <v>44631</v>
      </c>
      <c r="J26" s="82">
        <v>44754</v>
      </c>
      <c r="K26" t="s">
        <v>457</v>
      </c>
      <c r="L26" t="s">
        <v>458</v>
      </c>
      <c r="M26" t="s">
        <v>459</v>
      </c>
      <c r="N26" t="s">
        <v>461</v>
      </c>
    </row>
    <row r="27" spans="1:23" x14ac:dyDescent="0.2">
      <c r="A27" s="16" t="s">
        <v>462</v>
      </c>
      <c r="B27" s="13" t="s">
        <v>977</v>
      </c>
      <c r="C27" s="13" t="s">
        <v>464</v>
      </c>
      <c r="E27" s="13"/>
      <c r="F27" s="13"/>
      <c r="G27" s="13"/>
      <c r="H27" s="13"/>
      <c r="I27" s="82">
        <v>44593</v>
      </c>
      <c r="J27" s="82">
        <v>44591</v>
      </c>
      <c r="K27" t="s">
        <v>465</v>
      </c>
    </row>
    <row r="28" spans="1:23" x14ac:dyDescent="0.2">
      <c r="A28" s="16" t="s">
        <v>466</v>
      </c>
      <c r="B28" s="15" t="s">
        <v>1553</v>
      </c>
      <c r="C28" t="s">
        <v>467</v>
      </c>
      <c r="D28" t="s">
        <v>468</v>
      </c>
      <c r="E28" t="s">
        <v>469</v>
      </c>
      <c r="I28" s="82">
        <v>44832</v>
      </c>
    </row>
    <row r="29" spans="1:23" x14ac:dyDescent="0.2">
      <c r="A29" s="16" t="s">
        <v>315</v>
      </c>
      <c r="B29" s="14" t="s">
        <v>483</v>
      </c>
      <c r="C29" s="13" t="s">
        <v>484</v>
      </c>
      <c r="D29" s="13" t="s">
        <v>485</v>
      </c>
      <c r="E29" s="13" t="s">
        <v>486</v>
      </c>
      <c r="F29" s="13"/>
      <c r="G29" s="13"/>
      <c r="H29" s="13"/>
      <c r="I29" s="82">
        <v>44546</v>
      </c>
      <c r="J29" s="82">
        <v>44566</v>
      </c>
      <c r="K29" t="s">
        <v>487</v>
      </c>
      <c r="L29" t="s">
        <v>488</v>
      </c>
      <c r="M29" t="s">
        <v>489</v>
      </c>
    </row>
    <row r="30" spans="1:23" x14ac:dyDescent="0.2">
      <c r="A30" s="16" t="s">
        <v>1538</v>
      </c>
      <c r="B30" s="13" t="s">
        <v>977</v>
      </c>
      <c r="C30" s="13" t="s">
        <v>1545</v>
      </c>
      <c r="D30" s="13" t="s">
        <v>1546</v>
      </c>
      <c r="I30" s="82">
        <v>44811</v>
      </c>
      <c r="K30" t="s">
        <v>1547</v>
      </c>
      <c r="L30" t="s">
        <v>1548</v>
      </c>
      <c r="Q30" s="16" t="s">
        <v>1675</v>
      </c>
      <c r="R30" t="s">
        <v>1545</v>
      </c>
      <c r="S30" t="s">
        <v>1676</v>
      </c>
      <c r="T30" t="s">
        <v>1676</v>
      </c>
      <c r="U30" t="s">
        <v>1676</v>
      </c>
      <c r="V30" t="s">
        <v>1677</v>
      </c>
      <c r="W30" s="16" t="s">
        <v>1678</v>
      </c>
    </row>
    <row r="31" spans="1:23" x14ac:dyDescent="0.2">
      <c r="K31" t="s">
        <v>1549</v>
      </c>
    </row>
  </sheetData>
  <sortState xmlns:xlrd2="http://schemas.microsoft.com/office/spreadsheetml/2017/richdata2" ref="A22:K29">
    <sortCondition ref="A22:A29"/>
  </sortState>
  <hyperlinks>
    <hyperlink ref="A22" r:id="rId1" display="https://gocompetition.energy.gov/teams/artelyscolumbia" xr:uid="{AA705498-AD99-734F-88E3-704674FCFF3E}"/>
    <hyperlink ref="A23" r:id="rId2" display="https://gocompetition.energy.gov/teams/casepower" xr:uid="{574D42BB-77A4-DA4B-812D-360A2D291542}"/>
    <hyperlink ref="A24" r:id="rId3" display="https://gocompetition.energy.gov/teams/go-snip" xr:uid="{2A746CD4-5504-9F47-B8F7-27C7946F5BEC}"/>
    <hyperlink ref="A26" r:id="rId4" display="https://gocompetition.energy.gov/teams/got-bsi-opf" xr:uid="{BF125808-FCD8-764C-9DE7-EBB63E2DB80C}"/>
    <hyperlink ref="A25" r:id="rId5" display="https://gocompetition.energy.gov/teams/gordian-knot" xr:uid="{1C9A2A49-CBF4-1246-BA33-36A2B9C56B71}"/>
    <hyperlink ref="A27" r:id="rId6" display="https://gocompetition.energy.gov/teams/gravityx" xr:uid="{49EF14F8-7D9F-D84D-BD44-D94789E9B14A}"/>
    <hyperlink ref="A28" r:id="rId7" display="https://gocompetition.energy.gov/teams/mh-grid-solutions" xr:uid="{BB58D678-AD66-3B49-B3EF-5830D54733CC}"/>
    <hyperlink ref="A29" r:id="rId8" display="https://gocompetition.energy.gov/teams/monday-mornings" xr:uid="{79F15460-0A41-3E4A-8914-37934F11B633}"/>
    <hyperlink ref="A30" r:id="rId9" display="https://gocompetition.energy.gov/teams/powersense" xr:uid="{C3439321-5332-2947-9BAE-66691CDEBEAB}"/>
    <hyperlink ref="W30" r:id="rId10" xr:uid="{E49B520A-77AA-D64C-99B8-E3A82A877090}"/>
    <hyperlink ref="Q30" r:id="rId11" xr:uid="{6E104B96-6EA4-0F42-B0E4-2332305AF409}"/>
  </hyperlink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E362-960F-8E45-AFFD-464F9267D9D6}">
  <dimension ref="A1:S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:R1048576"/>
    </sheetView>
  </sheetViews>
  <sheetFormatPr baseColWidth="10" defaultRowHeight="16" x14ac:dyDescent="0.2"/>
  <cols>
    <col min="1" max="1" width="18" bestFit="1" customWidth="1"/>
    <col min="2" max="3" width="5.6640625" bestFit="1" customWidth="1"/>
    <col min="4" max="4" width="8" bestFit="1" customWidth="1"/>
    <col min="5" max="5" width="9.33203125" bestFit="1" customWidth="1"/>
    <col min="6" max="6" width="31" bestFit="1" customWidth="1"/>
    <col min="7" max="7" width="20.1640625" bestFit="1" customWidth="1"/>
    <col min="8" max="8" width="9" bestFit="1" customWidth="1"/>
    <col min="9" max="9" width="10.83203125" bestFit="1" customWidth="1"/>
    <col min="10" max="10" width="10.83203125" style="33" customWidth="1"/>
    <col min="12" max="12" width="25.6640625" bestFit="1" customWidth="1"/>
    <col min="13" max="13" width="30.6640625" bestFit="1" customWidth="1"/>
    <col min="17" max="17" width="30.1640625" bestFit="1" customWidth="1"/>
    <col min="18" max="18" width="54" bestFit="1" customWidth="1"/>
    <col min="19" max="19" width="34.6640625" bestFit="1" customWidth="1"/>
  </cols>
  <sheetData>
    <row r="1" spans="1:19" x14ac:dyDescent="0.2">
      <c r="A1" s="12" t="s">
        <v>1680</v>
      </c>
      <c r="B1" s="12" t="s">
        <v>1681</v>
      </c>
      <c r="C1" s="12" t="s">
        <v>1682</v>
      </c>
      <c r="D1" s="12" t="s">
        <v>1683</v>
      </c>
      <c r="E1" s="12" t="s">
        <v>1684</v>
      </c>
      <c r="F1" s="12" t="s">
        <v>1679</v>
      </c>
      <c r="G1" s="12" t="s">
        <v>1685</v>
      </c>
      <c r="H1" s="12" t="s">
        <v>1355</v>
      </c>
      <c r="I1" s="3" t="s">
        <v>1356</v>
      </c>
      <c r="J1" s="136" t="s">
        <v>1731</v>
      </c>
      <c r="K1" s="12" t="s">
        <v>1686</v>
      </c>
      <c r="L1" s="12" t="s">
        <v>1687</v>
      </c>
      <c r="M1" s="12" t="s">
        <v>1688</v>
      </c>
      <c r="N1" s="12" t="s">
        <v>1689</v>
      </c>
      <c r="O1" s="12" t="s">
        <v>1690</v>
      </c>
      <c r="P1" s="12" t="s">
        <v>1691</v>
      </c>
      <c r="Q1" s="12" t="s">
        <v>1692</v>
      </c>
      <c r="R1" s="12" t="s">
        <v>1673</v>
      </c>
      <c r="S1" s="12" t="s">
        <v>1739</v>
      </c>
    </row>
    <row r="2" spans="1:19" x14ac:dyDescent="0.2">
      <c r="A2" s="16" t="s">
        <v>372</v>
      </c>
      <c r="B2" s="33">
        <v>400</v>
      </c>
      <c r="C2" s="33">
        <v>530</v>
      </c>
      <c r="D2" s="33">
        <v>0</v>
      </c>
      <c r="E2" s="128">
        <v>400000</v>
      </c>
      <c r="F2" s="16" t="s">
        <v>1699</v>
      </c>
      <c r="G2" s="16" t="s">
        <v>1700</v>
      </c>
      <c r="H2" s="82">
        <v>44539</v>
      </c>
      <c r="I2" s="82">
        <v>44564</v>
      </c>
      <c r="J2" s="33">
        <v>1</v>
      </c>
      <c r="K2" t="s">
        <v>1693</v>
      </c>
      <c r="L2" s="16" t="s">
        <v>1695</v>
      </c>
      <c r="M2" s="3" t="s">
        <v>490</v>
      </c>
      <c r="N2" t="s">
        <v>1696</v>
      </c>
      <c r="O2" s="19" t="s">
        <v>1697</v>
      </c>
      <c r="P2" t="s">
        <v>1696</v>
      </c>
      <c r="Q2" s="16" t="s">
        <v>494</v>
      </c>
      <c r="R2" s="16" t="s">
        <v>1698</v>
      </c>
    </row>
    <row r="3" spans="1:19" x14ac:dyDescent="0.2">
      <c r="A3" s="16"/>
      <c r="B3" s="129"/>
      <c r="C3" s="129"/>
      <c r="D3" s="129"/>
      <c r="L3" s="16" t="s">
        <v>492</v>
      </c>
      <c r="M3" t="s">
        <v>1701</v>
      </c>
      <c r="N3" t="s">
        <v>1696</v>
      </c>
      <c r="O3" s="19" t="s">
        <v>1697</v>
      </c>
      <c r="P3" t="s">
        <v>1696</v>
      </c>
      <c r="Q3" s="16" t="s">
        <v>495</v>
      </c>
      <c r="R3" s="16" t="s">
        <v>1702</v>
      </c>
    </row>
    <row r="4" spans="1:19" x14ac:dyDescent="0.2">
      <c r="A4" s="16" t="s">
        <v>381</v>
      </c>
      <c r="B4">
        <v>0</v>
      </c>
      <c r="C4">
        <v>0</v>
      </c>
      <c r="D4">
        <v>0</v>
      </c>
      <c r="F4" s="16" t="s">
        <v>1749</v>
      </c>
      <c r="G4" s="16" t="s">
        <v>1748</v>
      </c>
      <c r="H4" s="82">
        <v>44551</v>
      </c>
      <c r="I4" s="82">
        <v>44865</v>
      </c>
      <c r="J4" s="33">
        <v>12</v>
      </c>
      <c r="K4" t="s">
        <v>1693</v>
      </c>
      <c r="L4" s="16" t="s">
        <v>383</v>
      </c>
      <c r="M4" s="14" t="s">
        <v>382</v>
      </c>
      <c r="N4" t="s">
        <v>1696</v>
      </c>
      <c r="P4" t="s">
        <v>1696</v>
      </c>
      <c r="Q4" s="16" t="s">
        <v>389</v>
      </c>
      <c r="R4" s="16" t="s">
        <v>1758</v>
      </c>
      <c r="S4" t="s">
        <v>1750</v>
      </c>
    </row>
    <row r="5" spans="1:19" x14ac:dyDescent="0.2">
      <c r="A5" s="16"/>
      <c r="L5" s="16" t="s">
        <v>384</v>
      </c>
      <c r="M5" s="14" t="s">
        <v>382</v>
      </c>
      <c r="N5" t="s">
        <v>1696</v>
      </c>
      <c r="P5" t="s">
        <v>1696</v>
      </c>
      <c r="Q5" s="16" t="s">
        <v>390</v>
      </c>
      <c r="R5" s="16" t="s">
        <v>1759</v>
      </c>
    </row>
    <row r="6" spans="1:19" x14ac:dyDescent="0.2">
      <c r="A6" s="16"/>
      <c r="L6" s="16" t="s">
        <v>385</v>
      </c>
      <c r="M6" s="14" t="s">
        <v>382</v>
      </c>
      <c r="N6" t="s">
        <v>1696</v>
      </c>
      <c r="P6" t="s">
        <v>1696</v>
      </c>
      <c r="Q6" s="16" t="s">
        <v>391</v>
      </c>
      <c r="R6" s="16" t="s">
        <v>1761</v>
      </c>
    </row>
    <row r="7" spans="1:19" x14ac:dyDescent="0.2">
      <c r="A7" s="16"/>
      <c r="L7" s="16" t="s">
        <v>386</v>
      </c>
      <c r="M7" s="14" t="s">
        <v>382</v>
      </c>
      <c r="N7" t="s">
        <v>1696</v>
      </c>
      <c r="P7" t="s">
        <v>1696</v>
      </c>
      <c r="Q7" s="16" t="s">
        <v>392</v>
      </c>
      <c r="R7" s="16" t="s">
        <v>1763</v>
      </c>
    </row>
    <row r="8" spans="1:19" x14ac:dyDescent="0.2">
      <c r="A8" s="16"/>
      <c r="L8" s="16" t="s">
        <v>387</v>
      </c>
      <c r="M8" s="14" t="s">
        <v>382</v>
      </c>
      <c r="N8" t="s">
        <v>1751</v>
      </c>
      <c r="O8" t="s">
        <v>1710</v>
      </c>
      <c r="P8" t="s">
        <v>1696</v>
      </c>
      <c r="Q8" s="16" t="s">
        <v>393</v>
      </c>
      <c r="R8" s="16" t="s">
        <v>1764</v>
      </c>
    </row>
    <row r="9" spans="1:19" x14ac:dyDescent="0.2">
      <c r="A9" s="16"/>
      <c r="F9" s="16" t="s">
        <v>1755</v>
      </c>
      <c r="G9" s="16" t="s">
        <v>1754</v>
      </c>
      <c r="L9" s="16" t="s">
        <v>388</v>
      </c>
      <c r="M9" s="14" t="s">
        <v>382</v>
      </c>
      <c r="N9" t="s">
        <v>1707</v>
      </c>
      <c r="O9" t="s">
        <v>1710</v>
      </c>
      <c r="P9" t="s">
        <v>1696</v>
      </c>
      <c r="Q9" s="16" t="s">
        <v>394</v>
      </c>
      <c r="R9" s="16" t="s">
        <v>1762</v>
      </c>
    </row>
    <row r="10" spans="1:19" x14ac:dyDescent="0.2">
      <c r="A10" s="16"/>
      <c r="L10" s="16" t="s">
        <v>1752</v>
      </c>
      <c r="M10" s="14" t="s">
        <v>382</v>
      </c>
      <c r="N10" t="s">
        <v>1696</v>
      </c>
      <c r="P10" t="s">
        <v>1696</v>
      </c>
      <c r="Q10" s="16" t="s">
        <v>1753</v>
      </c>
      <c r="R10" s="16" t="s">
        <v>1762</v>
      </c>
    </row>
    <row r="11" spans="1:19" x14ac:dyDescent="0.2">
      <c r="A11" s="16" t="s">
        <v>430</v>
      </c>
      <c r="B11">
        <v>400</v>
      </c>
      <c r="C11">
        <v>30</v>
      </c>
      <c r="D11">
        <v>0</v>
      </c>
      <c r="F11" s="16" t="s">
        <v>1743</v>
      </c>
      <c r="G11" s="16" t="s">
        <v>1742</v>
      </c>
      <c r="H11" s="82">
        <v>44624</v>
      </c>
      <c r="J11" t="s">
        <v>1676</v>
      </c>
      <c r="K11" t="s">
        <v>1693</v>
      </c>
      <c r="L11" s="16" t="s">
        <v>432</v>
      </c>
      <c r="M11" s="14" t="s">
        <v>431</v>
      </c>
      <c r="N11" t="s">
        <v>1696</v>
      </c>
      <c r="P11" t="s">
        <v>1696</v>
      </c>
      <c r="Q11" s="16" t="s">
        <v>437</v>
      </c>
      <c r="R11" s="16" t="s">
        <v>1765</v>
      </c>
    </row>
    <row r="12" spans="1:19" x14ac:dyDescent="0.2">
      <c r="A12" s="16"/>
      <c r="L12" s="16" t="s">
        <v>433</v>
      </c>
      <c r="M12" s="14" t="s">
        <v>419</v>
      </c>
      <c r="N12" t="s">
        <v>1696</v>
      </c>
      <c r="P12" t="s">
        <v>1696</v>
      </c>
      <c r="Q12" s="16" t="s">
        <v>438</v>
      </c>
      <c r="R12" s="16" t="s">
        <v>1766</v>
      </c>
    </row>
    <row r="13" spans="1:19" x14ac:dyDescent="0.2">
      <c r="A13" s="16"/>
      <c r="L13" s="16" t="s">
        <v>434</v>
      </c>
      <c r="M13" s="14" t="s">
        <v>1744</v>
      </c>
      <c r="N13" t="s">
        <v>1745</v>
      </c>
      <c r="O13" t="s">
        <v>1693</v>
      </c>
      <c r="P13" t="s">
        <v>1696</v>
      </c>
      <c r="Q13" s="16" t="s">
        <v>439</v>
      </c>
      <c r="R13" s="16" t="s">
        <v>1767</v>
      </c>
    </row>
    <row r="14" spans="1:19" x14ac:dyDescent="0.2">
      <c r="A14" s="16"/>
      <c r="L14" s="16" t="s">
        <v>435</v>
      </c>
      <c r="M14" s="14" t="s">
        <v>1744</v>
      </c>
      <c r="N14" t="s">
        <v>1696</v>
      </c>
      <c r="P14" t="s">
        <v>1696</v>
      </c>
      <c r="Q14" s="16" t="s">
        <v>440</v>
      </c>
      <c r="R14" s="16" t="s">
        <v>1760</v>
      </c>
    </row>
    <row r="15" spans="1:19" x14ac:dyDescent="0.2">
      <c r="A15" s="16"/>
      <c r="L15" s="16" t="s">
        <v>436</v>
      </c>
      <c r="M15" s="14" t="s">
        <v>1746</v>
      </c>
      <c r="N15" t="s">
        <v>1747</v>
      </c>
      <c r="P15" t="s">
        <v>1696</v>
      </c>
      <c r="Q15" s="16" t="s">
        <v>441</v>
      </c>
      <c r="R15" s="16" t="s">
        <v>1757</v>
      </c>
    </row>
    <row r="16" spans="1:19" x14ac:dyDescent="0.2">
      <c r="A16" s="16" t="s">
        <v>442</v>
      </c>
      <c r="B16" t="s">
        <v>1756</v>
      </c>
      <c r="C16">
        <v>30</v>
      </c>
      <c r="D16">
        <v>10</v>
      </c>
      <c r="F16" s="16" t="s">
        <v>1735</v>
      </c>
      <c r="G16" s="16" t="s">
        <v>1734</v>
      </c>
      <c r="H16" s="82">
        <v>44613</v>
      </c>
      <c r="I16" s="82">
        <v>44620</v>
      </c>
      <c r="J16" s="33">
        <v>18</v>
      </c>
      <c r="K16" t="s">
        <v>1693</v>
      </c>
      <c r="L16" s="16" t="s">
        <v>444</v>
      </c>
      <c r="M16" s="13" t="s">
        <v>443</v>
      </c>
      <c r="N16" t="s">
        <v>1736</v>
      </c>
      <c r="O16" t="s">
        <v>1737</v>
      </c>
      <c r="P16" t="s">
        <v>1696</v>
      </c>
      <c r="Q16" s="16" t="s">
        <v>447</v>
      </c>
      <c r="R16" s="16" t="s">
        <v>1768</v>
      </c>
      <c r="S16" t="s">
        <v>1738</v>
      </c>
    </row>
    <row r="17" spans="1:19" x14ac:dyDescent="0.2">
      <c r="L17" s="16" t="s">
        <v>445</v>
      </c>
      <c r="M17" t="s">
        <v>977</v>
      </c>
      <c r="N17" t="s">
        <v>1740</v>
      </c>
      <c r="O17" t="s">
        <v>1737</v>
      </c>
      <c r="P17" t="s">
        <v>1696</v>
      </c>
      <c r="Q17" s="16" t="s">
        <v>448</v>
      </c>
      <c r="R17" s="16" t="s">
        <v>1769</v>
      </c>
    </row>
    <row r="18" spans="1:19" x14ac:dyDescent="0.2">
      <c r="L18" s="16" t="s">
        <v>446</v>
      </c>
      <c r="M18" s="13" t="s">
        <v>443</v>
      </c>
      <c r="N18" t="s">
        <v>1741</v>
      </c>
      <c r="O18" t="s">
        <v>1694</v>
      </c>
      <c r="P18" t="s">
        <v>1696</v>
      </c>
      <c r="Q18" s="16" t="s">
        <v>449</v>
      </c>
      <c r="R18" s="16" t="s">
        <v>1770</v>
      </c>
    </row>
    <row r="19" spans="1:19" ht="17" x14ac:dyDescent="0.2">
      <c r="A19" s="16" t="s">
        <v>450</v>
      </c>
      <c r="B19">
        <v>200</v>
      </c>
      <c r="C19">
        <v>420</v>
      </c>
      <c r="D19">
        <v>0</v>
      </c>
      <c r="E19" s="128">
        <v>276480</v>
      </c>
      <c r="F19" s="16" t="s">
        <v>1733</v>
      </c>
      <c r="G19" s="16" t="s">
        <v>1732</v>
      </c>
      <c r="H19" s="82">
        <v>44631</v>
      </c>
      <c r="I19" s="82">
        <v>44754</v>
      </c>
      <c r="J19" s="33">
        <v>22</v>
      </c>
      <c r="K19" t="s">
        <v>1693</v>
      </c>
      <c r="L19" s="130" t="s">
        <v>452</v>
      </c>
      <c r="M19" s="132" t="s">
        <v>451</v>
      </c>
      <c r="N19" t="s">
        <v>1696</v>
      </c>
      <c r="P19" t="s">
        <v>1696</v>
      </c>
      <c r="Q19" s="16" t="s">
        <v>1713</v>
      </c>
      <c r="R19" s="16" t="s">
        <v>1714</v>
      </c>
    </row>
    <row r="20" spans="1:19" ht="17" x14ac:dyDescent="0.2">
      <c r="E20" s="128"/>
      <c r="F20" s="13"/>
      <c r="L20" s="130" t="s">
        <v>453</v>
      </c>
      <c r="M20" s="23" t="s">
        <v>451</v>
      </c>
      <c r="N20" t="s">
        <v>1703</v>
      </c>
      <c r="P20" t="s">
        <v>1696</v>
      </c>
      <c r="Q20" s="16" t="s">
        <v>1704</v>
      </c>
      <c r="R20" s="16" t="s">
        <v>1705</v>
      </c>
    </row>
    <row r="21" spans="1:19" ht="17" x14ac:dyDescent="0.2">
      <c r="A21" s="16"/>
      <c r="E21" s="128"/>
      <c r="F21" s="13"/>
      <c r="L21" s="16" t="s">
        <v>454</v>
      </c>
      <c r="M21" s="131" t="s">
        <v>1706</v>
      </c>
      <c r="N21" t="s">
        <v>1707</v>
      </c>
      <c r="O21" t="s">
        <v>1693</v>
      </c>
      <c r="P21" t="s">
        <v>1696</v>
      </c>
      <c r="Q21" s="16" t="s">
        <v>459</v>
      </c>
      <c r="R21" s="16" t="s">
        <v>1708</v>
      </c>
    </row>
    <row r="22" spans="1:19" x14ac:dyDescent="0.2">
      <c r="L22" s="16" t="s">
        <v>974</v>
      </c>
      <c r="M22" t="s">
        <v>1709</v>
      </c>
      <c r="N22" t="s">
        <v>1707</v>
      </c>
      <c r="O22" t="s">
        <v>1710</v>
      </c>
      <c r="P22" t="s">
        <v>1696</v>
      </c>
      <c r="Q22" s="16" t="s">
        <v>1711</v>
      </c>
      <c r="R22" s="16" t="s">
        <v>1712</v>
      </c>
    </row>
    <row r="23" spans="1:19" ht="16" customHeight="1" x14ac:dyDescent="0.2">
      <c r="A23" s="16" t="s">
        <v>462</v>
      </c>
      <c r="B23" s="33">
        <v>400</v>
      </c>
      <c r="C23" s="33">
        <v>730</v>
      </c>
      <c r="D23" s="33">
        <v>430</v>
      </c>
      <c r="E23" t="s">
        <v>1756</v>
      </c>
      <c r="F23" s="133" t="s">
        <v>1718</v>
      </c>
      <c r="G23" s="133" t="s">
        <v>1717</v>
      </c>
      <c r="H23" s="82">
        <v>44593</v>
      </c>
      <c r="I23" s="82">
        <v>44591</v>
      </c>
      <c r="J23" s="33">
        <v>148</v>
      </c>
      <c r="K23" t="s">
        <v>1693</v>
      </c>
      <c r="L23" s="16" t="s">
        <v>464</v>
      </c>
      <c r="M23" s="3" t="s">
        <v>977</v>
      </c>
      <c r="N23" t="s">
        <v>1715</v>
      </c>
      <c r="O23" t="s">
        <v>1693</v>
      </c>
      <c r="P23" t="s">
        <v>1696</v>
      </c>
      <c r="Q23" s="16" t="s">
        <v>465</v>
      </c>
      <c r="R23" s="16" t="s">
        <v>1716</v>
      </c>
    </row>
    <row r="24" spans="1:19" x14ac:dyDescent="0.2">
      <c r="A24" s="16" t="s">
        <v>466</v>
      </c>
      <c r="B24" t="s">
        <v>1756</v>
      </c>
      <c r="C24">
        <v>0</v>
      </c>
      <c r="D24">
        <v>0</v>
      </c>
      <c r="E24" s="128"/>
      <c r="F24" s="16" t="s">
        <v>1721</v>
      </c>
      <c r="G24" s="16" t="s">
        <v>1720</v>
      </c>
      <c r="H24" s="82">
        <v>44832</v>
      </c>
      <c r="J24" t="s">
        <v>1676</v>
      </c>
      <c r="K24" t="s">
        <v>1693</v>
      </c>
      <c r="L24" s="16" t="s">
        <v>467</v>
      </c>
      <c r="M24" s="134" t="s">
        <v>1553</v>
      </c>
      <c r="N24" t="s">
        <v>1696</v>
      </c>
      <c r="P24" t="s">
        <v>1696</v>
      </c>
      <c r="Q24" s="16" t="s">
        <v>470</v>
      </c>
      <c r="R24" s="16" t="s">
        <v>1771</v>
      </c>
    </row>
    <row r="25" spans="1:19" x14ac:dyDescent="0.2">
      <c r="E25" s="128"/>
      <c r="H25" s="103"/>
      <c r="L25" s="16" t="s">
        <v>468</v>
      </c>
      <c r="M25" s="15" t="s">
        <v>1773</v>
      </c>
      <c r="N25" t="s">
        <v>1707</v>
      </c>
      <c r="O25" t="s">
        <v>1710</v>
      </c>
      <c r="P25" t="s">
        <v>1696</v>
      </c>
      <c r="Q25" s="16" t="s">
        <v>1719</v>
      </c>
      <c r="R25" s="16" t="s">
        <v>1772</v>
      </c>
    </row>
    <row r="26" spans="1:19" x14ac:dyDescent="0.2">
      <c r="L26" s="16" t="s">
        <v>469</v>
      </c>
      <c r="M26" s="15" t="s">
        <v>1553</v>
      </c>
      <c r="N26" t="s">
        <v>1696</v>
      </c>
      <c r="P26" t="s">
        <v>1696</v>
      </c>
      <c r="Q26" s="16" t="s">
        <v>472</v>
      </c>
      <c r="R26" s="16" t="s">
        <v>1771</v>
      </c>
    </row>
    <row r="27" spans="1:19" ht="17" customHeight="1" x14ac:dyDescent="0.2">
      <c r="A27" s="16" t="s">
        <v>315</v>
      </c>
      <c r="B27" t="s">
        <v>1756</v>
      </c>
      <c r="C27">
        <v>60</v>
      </c>
      <c r="D27">
        <v>0</v>
      </c>
      <c r="F27" s="16" t="s">
        <v>1725</v>
      </c>
      <c r="G27" s="16" t="s">
        <v>1722</v>
      </c>
      <c r="H27" s="82">
        <v>44546</v>
      </c>
      <c r="I27" s="82">
        <v>44566</v>
      </c>
      <c r="J27" s="33">
        <v>36</v>
      </c>
      <c r="K27" t="s">
        <v>1693</v>
      </c>
      <c r="L27" s="16" t="s">
        <v>484</v>
      </c>
      <c r="M27" s="14" t="s">
        <v>1726</v>
      </c>
      <c r="N27" t="s">
        <v>1724</v>
      </c>
      <c r="O27" t="s">
        <v>1693</v>
      </c>
      <c r="P27" t="s">
        <v>1696</v>
      </c>
      <c r="Q27" s="16" t="s">
        <v>487</v>
      </c>
      <c r="R27" s="16" t="s">
        <v>1775</v>
      </c>
      <c r="S27" t="s">
        <v>1723</v>
      </c>
    </row>
    <row r="28" spans="1:19" x14ac:dyDescent="0.2">
      <c r="L28" s="16" t="s">
        <v>485</v>
      </c>
      <c r="M28" s="14" t="s">
        <v>1726</v>
      </c>
      <c r="N28" t="s">
        <v>1727</v>
      </c>
      <c r="O28" t="s">
        <v>1710</v>
      </c>
      <c r="P28" t="s">
        <v>1696</v>
      </c>
      <c r="Q28" s="16" t="s">
        <v>488</v>
      </c>
      <c r="R28" s="16" t="s">
        <v>1776</v>
      </c>
    </row>
    <row r="29" spans="1:19" x14ac:dyDescent="0.2">
      <c r="L29" s="137" t="s">
        <v>1778</v>
      </c>
      <c r="M29" s="14" t="s">
        <v>1726</v>
      </c>
      <c r="N29" t="s">
        <v>1728</v>
      </c>
      <c r="O29" t="s">
        <v>1710</v>
      </c>
      <c r="P29" t="s">
        <v>1696</v>
      </c>
      <c r="Q29" s="16" t="s">
        <v>489</v>
      </c>
      <c r="R29" s="16" t="s">
        <v>1777</v>
      </c>
    </row>
    <row r="30" spans="1:19" x14ac:dyDescent="0.2">
      <c r="A30" s="16" t="s">
        <v>1538</v>
      </c>
      <c r="B30" t="s">
        <v>1756</v>
      </c>
      <c r="C30" t="s">
        <v>1756</v>
      </c>
      <c r="D30">
        <v>0</v>
      </c>
      <c r="F30" s="16" t="s">
        <v>1675</v>
      </c>
      <c r="G30" s="16" t="s">
        <v>1729</v>
      </c>
      <c r="H30" s="82">
        <v>44811</v>
      </c>
      <c r="J30" t="s">
        <v>1676</v>
      </c>
      <c r="K30" t="s">
        <v>1693</v>
      </c>
      <c r="L30" s="16" t="s">
        <v>1545</v>
      </c>
      <c r="M30" s="135" t="s">
        <v>977</v>
      </c>
      <c r="N30" t="s">
        <v>1696</v>
      </c>
      <c r="P30" t="s">
        <v>1696</v>
      </c>
      <c r="Q30" s="16" t="s">
        <v>1539</v>
      </c>
      <c r="R30" s="16" t="s">
        <v>1678</v>
      </c>
    </row>
    <row r="31" spans="1:19" x14ac:dyDescent="0.2">
      <c r="L31" s="16" t="s">
        <v>1546</v>
      </c>
      <c r="M31" s="14" t="s">
        <v>977</v>
      </c>
      <c r="N31" t="s">
        <v>1730</v>
      </c>
      <c r="O31" t="s">
        <v>1710</v>
      </c>
      <c r="P31" t="s">
        <v>1696</v>
      </c>
      <c r="Q31" s="16" t="s">
        <v>1548</v>
      </c>
      <c r="R31" s="16" t="s">
        <v>1774</v>
      </c>
    </row>
  </sheetData>
  <hyperlinks>
    <hyperlink ref="A2" r:id="rId1" display="https://gocompetition.energy.gov/teams/artelyscolumbia" xr:uid="{196E05E7-7ABA-5B48-B48D-A296E30886FB}"/>
    <hyperlink ref="L2" r:id="rId2" tooltip="View user profile." display="https://gocompetition.energy.gov/users/richard-waltz" xr:uid="{2F4919E3-F1AA-6343-9C73-0E7DD878DC0E}"/>
    <hyperlink ref="Q2" r:id="rId3" xr:uid="{CB685643-ACB9-FE45-9FBD-0522BF3A5FEF}"/>
    <hyperlink ref="R2" r:id="rId4" xr:uid="{13EAB3CB-6284-8941-9C75-EEB4CDFD3237}"/>
    <hyperlink ref="F2" r:id="rId5" xr:uid="{B9270898-3A88-AE48-AE7A-D90B02A18EE2}"/>
    <hyperlink ref="G2" r:id="rId6" xr:uid="{CB1168E9-E2B4-FC40-8687-587CB5B660D6}"/>
    <hyperlink ref="A4" r:id="rId7" display="https://gocompetition.energy.gov/teams/casepower" xr:uid="{3C55D407-FD3E-C94F-82D5-A0B53A081B1B}"/>
    <hyperlink ref="A11" r:id="rId8" display="https://gocompetition.energy.gov/teams/go-snip" xr:uid="{6CBB7FDE-07E5-574B-A45C-41D44E2F81E2}"/>
    <hyperlink ref="A16" r:id="rId9" display="https://gocompetition.energy.gov/teams/gordian-knot" xr:uid="{0D136DED-BC2F-2C46-AB87-B45CD6A25FA5}"/>
    <hyperlink ref="L3" r:id="rId10" display="https://gocompetition.energy.gov/users/daniel-bienstock" xr:uid="{242201D4-7802-D643-819F-6ADD6D78295A}"/>
    <hyperlink ref="Q3" r:id="rId11" xr:uid="{3F5D46B2-7095-C94F-8888-B730A579314B}"/>
    <hyperlink ref="R3" r:id="rId12" xr:uid="{E7E66B27-8177-394D-A41D-61DEFDDC9E00}"/>
    <hyperlink ref="Q4" r:id="rId13" xr:uid="{6429BDD8-3835-F145-BBA8-97D4CA1237AC}"/>
    <hyperlink ref="Q5" r:id="rId14" xr:uid="{931DE7B2-3758-864A-9AE2-F30A5DFE8017}"/>
    <hyperlink ref="Q6" r:id="rId15" xr:uid="{FBA3B976-9A1B-454A-B5BA-B5343BD90B5A}"/>
    <hyperlink ref="Q7" r:id="rId16" xr:uid="{E54157B5-6C44-054E-BFFE-31357540CBAF}"/>
    <hyperlink ref="Q8" r:id="rId17" xr:uid="{03209A46-C7A6-FD4B-952C-11C9CA12C556}"/>
    <hyperlink ref="Q9" r:id="rId18" xr:uid="{129FC58C-77CC-FA40-94D4-5E0185C4BC80}"/>
    <hyperlink ref="Q11" r:id="rId19" xr:uid="{7A58DF83-8299-C246-9629-44E89BACDB3E}"/>
    <hyperlink ref="Q12" r:id="rId20" xr:uid="{C2952276-DA68-3743-9488-BDEB2ECB39E2}"/>
    <hyperlink ref="Q13" r:id="rId21" xr:uid="{EAB017E0-6A19-FA44-896A-3100B665583D}"/>
    <hyperlink ref="Q14" r:id="rId22" xr:uid="{505D4921-ECD4-CC45-A652-8335C5EE7270}"/>
    <hyperlink ref="Q15" r:id="rId23" xr:uid="{A6E7078D-5089-1449-96B0-BF3A4F8D6B79}"/>
    <hyperlink ref="Q16" r:id="rId24" xr:uid="{7FD7A6FE-0039-DC40-8207-5CA37B8F2F9E}"/>
    <hyperlink ref="Q17" r:id="rId25" xr:uid="{1C94F081-443D-0241-969B-9BF15E686499}"/>
    <hyperlink ref="Q18" r:id="rId26" xr:uid="{CB19296D-D2DC-1C40-BBE1-40424EBFCDE1}"/>
    <hyperlink ref="Q20" r:id="rId27" xr:uid="{92B37C79-6CBA-1E41-B1B2-FD61D045C625}"/>
    <hyperlink ref="L20" r:id="rId28" xr:uid="{02D03610-8024-4C4D-8E07-804AE6096A7D}"/>
    <hyperlink ref="L19" r:id="rId29" xr:uid="{035F7C31-2A28-DC46-A060-3E5ED727E700}"/>
    <hyperlink ref="A19" r:id="rId30" display="https://gocompetition.energy.gov/teams/got-bsi-opf" xr:uid="{C46E4775-FEBB-D745-91D8-A5B1AC1FB7FD}"/>
    <hyperlink ref="Q19" r:id="rId31" xr:uid="{034C03D1-F3BB-E14A-8AA4-A2FF7DEEDC69}"/>
    <hyperlink ref="L21" r:id="rId32" display="https://gocompetition.energy.gov/users/dr-bin-wang" xr:uid="{8A9CE2C8-0458-894A-B04F-BF36406EF3F2}"/>
    <hyperlink ref="Q21" r:id="rId33" xr:uid="{78CC1796-E711-4C4D-966C-0BF99F21F726}"/>
    <hyperlink ref="R20" r:id="rId34" xr:uid="{24F67FC7-B0B4-A34C-82F4-4A680F19EB73}"/>
    <hyperlink ref="R21" r:id="rId35" xr:uid="{185424B8-EE1C-1B4F-9B2A-18A35167584B}"/>
    <hyperlink ref="R19" r:id="rId36" xr:uid="{80788695-4909-1C44-9C0A-CD0C3AF37E8B}"/>
    <hyperlink ref="R22" r:id="rId37" xr:uid="{2BE06C34-BDCD-0648-8691-4547D39D0B89}"/>
    <hyperlink ref="Q22" r:id="rId38" xr:uid="{891B5A6C-DC16-5B47-A473-1CBF6DAFCA79}"/>
    <hyperlink ref="L22" r:id="rId39" display="https://gocompetition.energy.gov/users/dr-lin-zeng" xr:uid="{FC6DFD8B-CB3E-2B4A-97BA-25B9BA1FF472}"/>
    <hyperlink ref="A23" r:id="rId40" display="https://gocompetition.energy.gov/teams/gravityx" xr:uid="{1F554B06-1164-3F4A-8C0C-EDE2DF510B27}"/>
    <hyperlink ref="L23" r:id="rId41" display="https://gocompetition.energy.gov/users/dr-hassan-lionel-hijazi" xr:uid="{2F97DAC0-D928-EB49-B7C9-F371B9F48BD1}"/>
    <hyperlink ref="Q23" r:id="rId42" display="mailto:Hassan.hijazi.etu@gmail.com" xr:uid="{7ED2345C-B1A3-0048-850D-2E8207AE8717}"/>
    <hyperlink ref="R23" r:id="rId43" xr:uid="{827C3FFB-B9D5-7046-B0E5-E9F472389963}"/>
    <hyperlink ref="G23" r:id="rId44" xr:uid="{817C22A5-EC67-1A41-87DA-6DE9F86B5DB8}"/>
    <hyperlink ref="F23" r:id="rId45" xr:uid="{FADC4BC1-0E2B-8B4D-9929-093F5B004453}"/>
    <hyperlink ref="A24" r:id="rId46" display="https://gocompetition.energy.gov/teams/mh-grid-solutions" xr:uid="{F97EB242-D27F-F445-B972-016A76A85B89}"/>
    <hyperlink ref="L24" r:id="rId47" xr:uid="{1468229F-B230-2449-9F37-F7B48CF30BBF}"/>
    <hyperlink ref="L25" r:id="rId48" xr:uid="{32D0F122-6686-E44B-AAFD-BF79A740F673}"/>
    <hyperlink ref="L26" r:id="rId49" xr:uid="{92EA8B60-EBE3-834C-8DAE-AA43B675379B}"/>
    <hyperlink ref="Q24" r:id="rId50" display="mailto:yongfu@mhgridsolutions.com" xr:uid="{FFC9D2B9-83E4-CD41-AC4D-A800914532AB}"/>
    <hyperlink ref="Q25" r:id="rId51" xr:uid="{8B5C55E3-10E7-CE4D-A930-F41249F6DBBA}"/>
    <hyperlink ref="Q26" r:id="rId52" display="mailto:Jinjiezheng@mhgridsolutions.com" xr:uid="{EB374C89-EFD5-C342-B3E6-4F60D0590CCC}"/>
    <hyperlink ref="G24" r:id="rId53" xr:uid="{65EB99AC-D145-EB45-98D1-0D7BD4D9EDFC}"/>
    <hyperlink ref="F24" r:id="rId54" xr:uid="{FD7683DF-9F0F-9446-97E5-DC3C8B8F2ED0}"/>
    <hyperlink ref="A27" r:id="rId55" display="https://gocompetition.energy.gov/teams/monday-mornings" xr:uid="{C231D7B4-F770-6D4C-AED5-9544271A41E9}"/>
    <hyperlink ref="Q27" r:id="rId56" xr:uid="{8B1F9E1A-79AC-EA47-BA28-14CB51786659}"/>
    <hyperlink ref="Q28" r:id="rId57" xr:uid="{3E6C3CE3-B186-3F46-8303-394898D78442}"/>
    <hyperlink ref="Q29" r:id="rId58" xr:uid="{EE466D93-A0C6-5144-AC83-B0DC80D1405A}"/>
    <hyperlink ref="G27" r:id="rId59" xr:uid="{0E4A6FB2-372C-9E44-94CC-81239D435BB6}"/>
    <hyperlink ref="F27" r:id="rId60" xr:uid="{AE37E8A4-3DFC-F844-AF2D-84171779F191}"/>
    <hyperlink ref="A30" r:id="rId61" display="https://gocompetition.energy.gov/teams/powersense" xr:uid="{3995D365-A1D1-1141-9970-9472EB970C94}"/>
    <hyperlink ref="G30" r:id="rId62" xr:uid="{6B505637-440E-B841-8EAF-EFC72046D41F}"/>
    <hyperlink ref="Q30" r:id="rId63" xr:uid="{7554A709-2FDB-FD47-92AF-F40AD6D818F6}"/>
    <hyperlink ref="Q31" r:id="rId64" xr:uid="{B6B575C8-A99F-7645-A0DD-8E5B4F2577E3}"/>
    <hyperlink ref="F30" r:id="rId65" xr:uid="{5C908CD5-ADB1-1D4A-BE13-E4F5C3B716E8}"/>
    <hyperlink ref="G19" r:id="rId66" xr:uid="{3AC9441C-6752-C249-B61A-E92CC3B8F3EC}"/>
    <hyperlink ref="F19" r:id="rId67" xr:uid="{9F5DD2C6-2563-4F43-92A3-35C5D947B66D}"/>
    <hyperlink ref="G16" r:id="rId68" xr:uid="{4CC7A4BB-6876-384A-AE1E-D345DC3A4205}"/>
    <hyperlink ref="F16" r:id="rId69" xr:uid="{0B3281FF-948B-E24C-9B36-24D125CFEBA7}"/>
    <hyperlink ref="G11" r:id="rId70" xr:uid="{8FA32159-4AFA-904F-8273-F2D9AA16C44D}"/>
    <hyperlink ref="F11" r:id="rId71" xr:uid="{BB33140A-CFCC-6C4F-8EC4-37963F4B20C7}"/>
    <hyperlink ref="G4" r:id="rId72" xr:uid="{AE0FB6F6-674E-A142-82A8-E72A4B7585E3}"/>
    <hyperlink ref="Q10" r:id="rId73" xr:uid="{A22F0341-D427-B34D-BA98-49CFD32B91E1}"/>
    <hyperlink ref="F4" r:id="rId74" xr:uid="{5280E2D0-55A8-344F-AB4D-37D5DC34C87B}"/>
    <hyperlink ref="L4" r:id="rId75" xr:uid="{345220A6-5298-9A42-B5D1-5162C83B99F2}"/>
    <hyperlink ref="L6" r:id="rId76" xr:uid="{46455D56-A8E3-A243-B28E-7AF37FAD13D4}"/>
    <hyperlink ref="L7" r:id="rId77" xr:uid="{97FE60FC-3064-0F4D-8CF2-69949FF99956}"/>
    <hyperlink ref="L9" r:id="rId78" xr:uid="{93E981EF-CFED-084A-A8E7-F281862E5909}"/>
    <hyperlink ref="L8" r:id="rId79" xr:uid="{C7AB0980-3D96-3640-A71D-7DD317E6F630}"/>
    <hyperlink ref="L5" r:id="rId80" xr:uid="{82263423-EBF7-6442-9B05-EFF5DDF52C53}"/>
    <hyperlink ref="L10" r:id="rId81" xr:uid="{84290410-FED1-1641-8F22-DC33537973EE}"/>
    <hyperlink ref="G9" r:id="rId82" xr:uid="{D5E23EB5-4DB9-7141-A9E0-5AD7D0BACDAD}"/>
    <hyperlink ref="F9" r:id="rId83" xr:uid="{9D3B4093-E3C1-FF41-8D59-EAEA3E36A42D}"/>
    <hyperlink ref="L11" r:id="rId84" xr:uid="{77FAF271-430C-6A4D-8ED6-EED2476CB2A2}"/>
    <hyperlink ref="L12" r:id="rId85" xr:uid="{9F8993FB-6829-DC41-8F43-DEF7F7161F66}"/>
    <hyperlink ref="L13" r:id="rId86" xr:uid="{189A1D2B-9EDF-234D-B04E-877C1DB499B5}"/>
    <hyperlink ref="L14" r:id="rId87" xr:uid="{391B4BB8-6CDE-7F4D-9FF5-10CC80971891}"/>
    <hyperlink ref="L15" r:id="rId88" xr:uid="{B00C8ED3-6838-C746-8B61-FF79842DAAAF}"/>
    <hyperlink ref="R4" r:id="rId89" xr:uid="{EE2E20C6-8D30-114B-892E-5A39392D3A01}"/>
    <hyperlink ref="R5" r:id="rId90" xr:uid="{E9557114-5927-754E-B74E-3547351CF222}"/>
    <hyperlink ref="R15" r:id="rId91" xr:uid="{49AF5A49-3CB9-FE4C-8FE3-63DB9E317E8A}"/>
    <hyperlink ref="R14" r:id="rId92" xr:uid="{2A9F2988-EE7C-E847-A59D-EE261FA2D340}"/>
    <hyperlink ref="R6" r:id="rId93" xr:uid="{F9087624-FE9F-634E-BDC9-714504B2D955}"/>
    <hyperlink ref="R9" r:id="rId94" xr:uid="{97F9FD98-7916-B04B-8261-7C728F4D220A}"/>
    <hyperlink ref="R7" r:id="rId95" xr:uid="{8188BD8F-E267-D048-B6F1-6673AF60331C}"/>
    <hyperlink ref="R8" r:id="rId96" xr:uid="{BAB1F0D4-5FFD-CD4C-8242-C4D7B299A4B6}"/>
    <hyperlink ref="R10" r:id="rId97" xr:uid="{D6E5D8EB-97CB-6842-A6D5-3B9BF3693CE1}"/>
    <hyperlink ref="R11" r:id="rId98" xr:uid="{28E0469C-61CE-7B4F-ABCE-2F7FCCF032DE}"/>
    <hyperlink ref="R12" r:id="rId99" xr:uid="{71EAA6B4-83EC-FD41-BD49-F0C328644A60}"/>
    <hyperlink ref="R13" r:id="rId100" xr:uid="{5E766D25-6DCC-D244-8269-B0DC46731574}"/>
    <hyperlink ref="L16" r:id="rId101" xr:uid="{0E31CE4F-20A5-4B40-B2CE-5FEA5F068965}"/>
    <hyperlink ref="L17" r:id="rId102" xr:uid="{0DDF2833-447E-DD41-B0E8-837B255290DB}"/>
    <hyperlink ref="L18" r:id="rId103" xr:uid="{E83D8D94-C75D-0F47-999E-CC4E99D368E7}"/>
    <hyperlink ref="R16" r:id="rId104" xr:uid="{68D4C89C-8B76-9747-B489-E0A83EE7C782}"/>
    <hyperlink ref="R17" r:id="rId105" xr:uid="{29C3D31F-4D17-DF4F-9076-ADA2EB5E46BA}"/>
    <hyperlink ref="R18" r:id="rId106" xr:uid="{33744DDE-1DBB-AF41-9A53-060B123F61E8}"/>
    <hyperlink ref="R24" r:id="rId107" xr:uid="{B68D78BC-88CE-EB46-A179-8B02DC4FA63C}"/>
    <hyperlink ref="R25" r:id="rId108" xr:uid="{ED28EA2C-9382-734B-A11F-23392F889264}"/>
    <hyperlink ref="R26" r:id="rId109" xr:uid="{00513B45-03F9-194E-AD5D-3BB79C6350A2}"/>
    <hyperlink ref="L27" r:id="rId110" xr:uid="{5D5BEBA1-0F1E-2A41-AEF7-DBC3A86809C4}"/>
    <hyperlink ref="L28" r:id="rId111" xr:uid="{06E9007C-8190-9140-9E19-4B2854C2759A}"/>
    <hyperlink ref="L29" r:id="rId112" display="Alan Valenzuela Meza" xr:uid="{B64447E0-4F93-B345-A033-B7D23E0E2956}"/>
    <hyperlink ref="L30" r:id="rId113" xr:uid="{DF2BEA81-AD98-3F4A-AA2E-D5A4EAA3FDC8}"/>
    <hyperlink ref="L31" r:id="rId114" display="https://gocompetition.energy.gov/users/dr-sayed-abdullah-sadat" xr:uid="{52182439-1215-8E4E-A1F5-2580E7FA942F}"/>
    <hyperlink ref="R31" r:id="rId115" xr:uid="{A0A783AB-BC6C-9649-B2B2-A4B4D577452D}"/>
    <hyperlink ref="R30" r:id="rId116" xr:uid="{D2669443-A879-5149-9145-B388D10E86D6}"/>
    <hyperlink ref="R27" r:id="rId117" xr:uid="{59E7F568-787A-B44A-AD91-965BD45342CC}"/>
    <hyperlink ref="R28" r:id="rId118" xr:uid="{B0674234-3201-3844-AAE3-EDAE8AEF2B98}"/>
    <hyperlink ref="R29" r:id="rId119" xr:uid="{6FB1691A-A669-AF40-B939-55B9636F73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old</vt:lpstr>
      <vt:lpstr>data-template</vt:lpstr>
      <vt:lpstr>Ch2</vt:lpstr>
      <vt:lpstr>Previous</vt:lpstr>
      <vt:lpstr>submissions</vt:lpstr>
      <vt:lpstr>Ch2 best data</vt:lpstr>
      <vt:lpstr>Nov1</vt:lpstr>
      <vt:lpstr>Teams</vt:lpstr>
      <vt:lpstr>MoM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Elbert, Stephen T</cp:lastModifiedBy>
  <dcterms:created xsi:type="dcterms:W3CDTF">2022-01-12T17:15:06Z</dcterms:created>
  <dcterms:modified xsi:type="dcterms:W3CDTF">2024-09-23T16:17:07Z</dcterms:modified>
</cp:coreProperties>
</file>