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date1904="1" showInkAnnotation="0" autoCompressPictures="0"/>
  <bookViews>
    <workbookView xWindow="4920" yWindow="0" windowWidth="23640" windowHeight="15800" tabRatio="500" activeTab="1"/>
  </bookViews>
  <sheets>
    <sheet name="by mean stress" sheetId="4" r:id="rId1"/>
    <sheet name="by stress state" sheetId="1" r:id="rId2"/>
    <sheet name="by peak tau" sheetId="5" r:id="rId3"/>
    <sheet name="by stress state (2)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4" i="1" l="1"/>
  <c r="AM33" i="1"/>
  <c r="AM29" i="1"/>
  <c r="AM28" i="1"/>
  <c r="AM24" i="1"/>
  <c r="AM23" i="1"/>
  <c r="AM19" i="1"/>
  <c r="AM18" i="1"/>
  <c r="AM14" i="1"/>
  <c r="AM13" i="1"/>
  <c r="AM12" i="1"/>
  <c r="AL12" i="1"/>
  <c r="AL13" i="1"/>
  <c r="AL14" i="1"/>
  <c r="AL18" i="1"/>
  <c r="AL19" i="1"/>
  <c r="AL23" i="1"/>
  <c r="AL24" i="1"/>
  <c r="AL28" i="1"/>
  <c r="AL29" i="1"/>
  <c r="AL33" i="1"/>
  <c r="AL34" i="1"/>
  <c r="AG33" i="1"/>
  <c r="AG28" i="1"/>
  <c r="AG23" i="1"/>
  <c r="AG18" i="1"/>
  <c r="AG13" i="1"/>
  <c r="AG34" i="1"/>
  <c r="AG32" i="1"/>
  <c r="AG31" i="1"/>
  <c r="AG30" i="1"/>
  <c r="AG29" i="1"/>
  <c r="AG27" i="1"/>
  <c r="AG26" i="1"/>
  <c r="AG25" i="1"/>
  <c r="AG24" i="1"/>
  <c r="AG22" i="1"/>
  <c r="AG21" i="1"/>
  <c r="AG20" i="1"/>
  <c r="AG19" i="1"/>
  <c r="AG17" i="1"/>
  <c r="AG16" i="1"/>
  <c r="AG15" i="1"/>
  <c r="AG14" i="1"/>
  <c r="AG12" i="1"/>
  <c r="AG11" i="1"/>
  <c r="AG10" i="1"/>
  <c r="AG9" i="1"/>
  <c r="AG8" i="1"/>
  <c r="AG7" i="1"/>
  <c r="AG6" i="1"/>
  <c r="AG5" i="1"/>
  <c r="AG4" i="1"/>
  <c r="AG3" i="1"/>
  <c r="AG2" i="1"/>
  <c r="AI32" i="1"/>
  <c r="AI31" i="1"/>
  <c r="AI30" i="1"/>
  <c r="AI27" i="1"/>
  <c r="AI26" i="1"/>
  <c r="AI25" i="1"/>
  <c r="AI22" i="1"/>
  <c r="AI21" i="1"/>
  <c r="AI20" i="1"/>
  <c r="AI17" i="1"/>
  <c r="AI16" i="1"/>
  <c r="AI15" i="1"/>
  <c r="AI12" i="1"/>
  <c r="AI11" i="1"/>
  <c r="AI10" i="1"/>
  <c r="AI9" i="1"/>
  <c r="AI8" i="1"/>
  <c r="AI7" i="1"/>
  <c r="AI6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AD6" i="1"/>
  <c r="AD5" i="1"/>
  <c r="AD4" i="1"/>
  <c r="AD3" i="1"/>
  <c r="AD2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AB34" i="1"/>
  <c r="Y34" i="1"/>
  <c r="Y33" i="1"/>
  <c r="AJ32" i="1"/>
  <c r="Y32" i="1"/>
  <c r="AJ31" i="1"/>
  <c r="Y31" i="1"/>
  <c r="AJ30" i="1"/>
  <c r="Y30" i="1"/>
  <c r="Y29" i="1"/>
  <c r="Y28" i="1"/>
  <c r="AJ27" i="1"/>
  <c r="Y27" i="1"/>
  <c r="AJ26" i="1"/>
  <c r="Y26" i="1"/>
  <c r="AJ25" i="1"/>
  <c r="Y25" i="1"/>
  <c r="Y24" i="1"/>
  <c r="Y23" i="1"/>
  <c r="AJ22" i="1"/>
  <c r="Y22" i="1"/>
  <c r="AJ21" i="1"/>
  <c r="Y21" i="1"/>
  <c r="AJ20" i="1"/>
  <c r="Y20" i="1"/>
  <c r="Y19" i="1"/>
  <c r="Y18" i="1"/>
  <c r="AJ17" i="1"/>
  <c r="Y17" i="1"/>
  <c r="AJ16" i="1"/>
  <c r="Y16" i="1"/>
  <c r="AJ15" i="1"/>
  <c r="Y15" i="1"/>
  <c r="Y14" i="1"/>
  <c r="Y13" i="1"/>
  <c r="AJ12" i="1"/>
  <c r="Y12" i="1"/>
  <c r="AJ11" i="1"/>
  <c r="Y11" i="1"/>
  <c r="AJ10" i="1"/>
  <c r="Y10" i="1"/>
  <c r="AJ9" i="1"/>
  <c r="Y9" i="1"/>
  <c r="AJ8" i="1"/>
  <c r="Y8" i="1"/>
  <c r="AJ7" i="1"/>
  <c r="Y7" i="1"/>
  <c r="AJ6" i="1"/>
  <c r="Y6" i="1"/>
  <c r="Y5" i="1"/>
  <c r="Y4" i="1"/>
  <c r="Y2" i="1"/>
  <c r="Y3" i="1"/>
  <c r="N38" i="1"/>
  <c r="N37" i="1"/>
  <c r="N36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L37" i="4"/>
  <c r="L34" i="4"/>
  <c r="L35" i="4"/>
  <c r="L36" i="4"/>
  <c r="L38" i="4"/>
  <c r="L39" i="4"/>
  <c r="M35" i="4"/>
  <c r="M36" i="4"/>
  <c r="M37" i="4"/>
  <c r="M38" i="4"/>
  <c r="M34" i="4"/>
  <c r="L29" i="4"/>
  <c r="L28" i="4"/>
  <c r="L30" i="4"/>
  <c r="L31" i="4"/>
  <c r="L32" i="4"/>
  <c r="L33" i="4"/>
  <c r="M29" i="4"/>
  <c r="M30" i="4"/>
  <c r="M31" i="4"/>
  <c r="M32" i="4"/>
  <c r="M28" i="4"/>
  <c r="L22" i="4"/>
  <c r="L24" i="4"/>
  <c r="L20" i="4"/>
  <c r="L21" i="4"/>
  <c r="L23" i="4"/>
  <c r="L25" i="4"/>
  <c r="L26" i="4"/>
  <c r="L27" i="4"/>
  <c r="M21" i="4"/>
  <c r="M22" i="4"/>
  <c r="M23" i="4"/>
  <c r="M24" i="4"/>
  <c r="M25" i="4"/>
  <c r="M26" i="4"/>
  <c r="M20" i="4"/>
  <c r="L15" i="4"/>
  <c r="L13" i="4"/>
  <c r="L9" i="4"/>
  <c r="L10" i="4"/>
  <c r="L11" i="4"/>
  <c r="L12" i="4"/>
  <c r="L14" i="4"/>
  <c r="L16" i="4"/>
  <c r="M10" i="4"/>
  <c r="M11" i="4"/>
  <c r="M12" i="4"/>
  <c r="M13" i="4"/>
  <c r="M14" i="4"/>
  <c r="M15" i="4"/>
  <c r="M9" i="4"/>
  <c r="L3" i="4"/>
  <c r="L2" i="4"/>
  <c r="L4" i="4"/>
  <c r="L5" i="4"/>
  <c r="L6" i="4"/>
  <c r="L7" i="4"/>
  <c r="M3" i="4"/>
  <c r="M4" i="4"/>
  <c r="M5" i="4"/>
  <c r="M6" i="4"/>
  <c r="M2" i="4"/>
  <c r="Q22" i="4"/>
  <c r="O38" i="4"/>
  <c r="O34" i="4"/>
  <c r="O35" i="4"/>
  <c r="O36" i="4"/>
  <c r="O37" i="4"/>
  <c r="P39" i="4"/>
  <c r="P38" i="4"/>
  <c r="P37" i="4"/>
  <c r="P36" i="4"/>
  <c r="P35" i="4"/>
  <c r="P34" i="4"/>
  <c r="O32" i="4"/>
  <c r="O28" i="4"/>
  <c r="O29" i="4"/>
  <c r="O30" i="4"/>
  <c r="O31" i="4"/>
  <c r="P33" i="4"/>
  <c r="P32" i="4"/>
  <c r="P31" i="4"/>
  <c r="P30" i="4"/>
  <c r="P29" i="4"/>
  <c r="P28" i="4"/>
  <c r="O22" i="4"/>
  <c r="O20" i="4"/>
  <c r="O21" i="4"/>
  <c r="O23" i="4"/>
  <c r="O24" i="4"/>
  <c r="O25" i="4"/>
  <c r="O26" i="4"/>
  <c r="P27" i="4"/>
  <c r="P26" i="4"/>
  <c r="P25" i="4"/>
  <c r="P24" i="4"/>
  <c r="P23" i="4"/>
  <c r="P22" i="4"/>
  <c r="P21" i="4"/>
  <c r="P20" i="4"/>
  <c r="O15" i="4"/>
  <c r="O9" i="4"/>
  <c r="O10" i="4"/>
  <c r="O11" i="4"/>
  <c r="O12" i="4"/>
  <c r="O13" i="4"/>
  <c r="O14" i="4"/>
  <c r="P16" i="4"/>
  <c r="P15" i="4"/>
  <c r="P14" i="4"/>
  <c r="P13" i="4"/>
  <c r="P12" i="4"/>
  <c r="P11" i="4"/>
  <c r="P10" i="4"/>
  <c r="P9" i="4"/>
  <c r="O6" i="4"/>
  <c r="O2" i="4"/>
  <c r="O3" i="4"/>
  <c r="O4" i="4"/>
  <c r="O5" i="4"/>
  <c r="P7" i="4"/>
  <c r="P6" i="4"/>
  <c r="P5" i="4"/>
  <c r="P4" i="4"/>
  <c r="P3" i="4"/>
  <c r="P2" i="4"/>
  <c r="W38" i="4"/>
  <c r="U38" i="4"/>
  <c r="T38" i="4"/>
  <c r="S38" i="4"/>
  <c r="R38" i="4"/>
  <c r="Q38" i="4"/>
  <c r="N38" i="4"/>
  <c r="K38" i="4"/>
  <c r="J38" i="4"/>
  <c r="I38" i="4"/>
  <c r="H38" i="4"/>
  <c r="G38" i="4"/>
  <c r="F38" i="4"/>
  <c r="E38" i="4"/>
  <c r="D38" i="4"/>
  <c r="C38" i="4"/>
  <c r="B38" i="4"/>
  <c r="X32" i="4"/>
  <c r="W32" i="4"/>
  <c r="U32" i="4"/>
  <c r="T32" i="4"/>
  <c r="S32" i="4"/>
  <c r="Q32" i="4"/>
  <c r="N32" i="4"/>
  <c r="K32" i="4"/>
  <c r="J32" i="4"/>
  <c r="I32" i="4"/>
  <c r="H32" i="4"/>
  <c r="G32" i="4"/>
  <c r="F32" i="4"/>
  <c r="E32" i="4"/>
  <c r="D32" i="4"/>
  <c r="C32" i="4"/>
  <c r="B32" i="4"/>
  <c r="W26" i="4"/>
  <c r="V26" i="4"/>
  <c r="U26" i="4"/>
  <c r="T26" i="4"/>
  <c r="S26" i="4"/>
  <c r="R26" i="4"/>
  <c r="Q26" i="4"/>
  <c r="N26" i="4"/>
  <c r="K26" i="4"/>
  <c r="J26" i="4"/>
  <c r="I26" i="4"/>
  <c r="H26" i="4"/>
  <c r="G26" i="4"/>
  <c r="F26" i="4"/>
  <c r="E26" i="4"/>
  <c r="D26" i="4"/>
  <c r="C26" i="4"/>
  <c r="B26" i="4"/>
  <c r="W15" i="4"/>
  <c r="V15" i="4"/>
  <c r="U15" i="4"/>
  <c r="T15" i="4"/>
  <c r="S15" i="4"/>
  <c r="R15" i="4"/>
  <c r="Q15" i="4"/>
  <c r="N15" i="4"/>
  <c r="K15" i="4"/>
  <c r="J15" i="4"/>
  <c r="I15" i="4"/>
  <c r="H15" i="4"/>
  <c r="G15" i="4"/>
  <c r="F15" i="4"/>
  <c r="E15" i="4"/>
  <c r="D15" i="4"/>
  <c r="C15" i="4"/>
  <c r="B15" i="4"/>
  <c r="W6" i="4"/>
  <c r="V6" i="4"/>
  <c r="U6" i="4"/>
  <c r="T6" i="4"/>
  <c r="S6" i="4"/>
  <c r="R6" i="4"/>
  <c r="Q6" i="4"/>
  <c r="N6" i="4"/>
  <c r="K6" i="4"/>
  <c r="J6" i="4"/>
  <c r="I6" i="4"/>
  <c r="H6" i="4"/>
  <c r="G6" i="4"/>
  <c r="F6" i="4"/>
  <c r="E6" i="4"/>
  <c r="D6" i="4"/>
  <c r="C6" i="4"/>
  <c r="B6" i="4"/>
  <c r="X37" i="4"/>
  <c r="W37" i="4"/>
  <c r="U37" i="4"/>
  <c r="T37" i="4"/>
  <c r="S37" i="4"/>
  <c r="Q37" i="4"/>
  <c r="N37" i="4"/>
  <c r="K37" i="4"/>
  <c r="J37" i="4"/>
  <c r="I37" i="4"/>
  <c r="H37" i="4"/>
  <c r="G37" i="4"/>
  <c r="F37" i="4"/>
  <c r="E37" i="4"/>
  <c r="D37" i="4"/>
  <c r="C37" i="4"/>
  <c r="B37" i="4"/>
  <c r="W31" i="4"/>
  <c r="U31" i="4"/>
  <c r="T31" i="4"/>
  <c r="S31" i="4"/>
  <c r="R31" i="4"/>
  <c r="Q31" i="4"/>
  <c r="N31" i="4"/>
  <c r="K31" i="4"/>
  <c r="J31" i="4"/>
  <c r="I31" i="4"/>
  <c r="H31" i="4"/>
  <c r="G31" i="4"/>
  <c r="F31" i="4"/>
  <c r="E31" i="4"/>
  <c r="D31" i="4"/>
  <c r="C31" i="4"/>
  <c r="B31" i="4"/>
  <c r="W25" i="4"/>
  <c r="U25" i="4"/>
  <c r="T25" i="4"/>
  <c r="S25" i="4"/>
  <c r="R25" i="4"/>
  <c r="Q25" i="4"/>
  <c r="N25" i="4"/>
  <c r="K25" i="4"/>
  <c r="J25" i="4"/>
  <c r="I25" i="4"/>
  <c r="H25" i="4"/>
  <c r="G25" i="4"/>
  <c r="F25" i="4"/>
  <c r="E25" i="4"/>
  <c r="D25" i="4"/>
  <c r="C25" i="4"/>
  <c r="B25" i="4"/>
  <c r="W14" i="4"/>
  <c r="U14" i="4"/>
  <c r="T14" i="4"/>
  <c r="S14" i="4"/>
  <c r="R14" i="4"/>
  <c r="Q14" i="4"/>
  <c r="N14" i="4"/>
  <c r="K14" i="4"/>
  <c r="J14" i="4"/>
  <c r="I14" i="4"/>
  <c r="H14" i="4"/>
  <c r="G14" i="4"/>
  <c r="F14" i="4"/>
  <c r="E14" i="4"/>
  <c r="D14" i="4"/>
  <c r="C14" i="4"/>
  <c r="B14" i="4"/>
  <c r="W5" i="4"/>
  <c r="U5" i="4"/>
  <c r="T5" i="4"/>
  <c r="S5" i="4"/>
  <c r="R5" i="4"/>
  <c r="Q5" i="4"/>
  <c r="N5" i="4"/>
  <c r="K5" i="4"/>
  <c r="J5" i="4"/>
  <c r="I5" i="4"/>
  <c r="H5" i="4"/>
  <c r="G5" i="4"/>
  <c r="F5" i="4"/>
  <c r="E5" i="4"/>
  <c r="D5" i="4"/>
  <c r="C5" i="4"/>
  <c r="B5" i="4"/>
  <c r="X36" i="4"/>
  <c r="W36" i="4"/>
  <c r="U36" i="4"/>
  <c r="T36" i="4"/>
  <c r="S36" i="4"/>
  <c r="Q36" i="4"/>
  <c r="N36" i="4"/>
  <c r="K36" i="4"/>
  <c r="J36" i="4"/>
  <c r="I36" i="4"/>
  <c r="H36" i="4"/>
  <c r="G36" i="4"/>
  <c r="F36" i="4"/>
  <c r="E36" i="4"/>
  <c r="D36" i="4"/>
  <c r="C36" i="4"/>
  <c r="B36" i="4"/>
  <c r="X30" i="4"/>
  <c r="W30" i="4"/>
  <c r="V30" i="4"/>
  <c r="U30" i="4"/>
  <c r="T30" i="4"/>
  <c r="S30" i="4"/>
  <c r="Q30" i="4"/>
  <c r="N30" i="4"/>
  <c r="K30" i="4"/>
  <c r="J30" i="4"/>
  <c r="I30" i="4"/>
  <c r="H30" i="4"/>
  <c r="G30" i="4"/>
  <c r="F30" i="4"/>
  <c r="E30" i="4"/>
  <c r="D30" i="4"/>
  <c r="C30" i="4"/>
  <c r="B30" i="4"/>
  <c r="W24" i="4"/>
  <c r="V24" i="4"/>
  <c r="U24" i="4"/>
  <c r="T24" i="4"/>
  <c r="S24" i="4"/>
  <c r="R24" i="4"/>
  <c r="Q24" i="4"/>
  <c r="N24" i="4"/>
  <c r="K24" i="4"/>
  <c r="J24" i="4"/>
  <c r="I24" i="4"/>
  <c r="H24" i="4"/>
  <c r="G24" i="4"/>
  <c r="F24" i="4"/>
  <c r="E24" i="4"/>
  <c r="D24" i="4"/>
  <c r="C24" i="4"/>
  <c r="B24" i="4"/>
  <c r="X13" i="4"/>
  <c r="W13" i="4"/>
  <c r="V13" i="4"/>
  <c r="U13" i="4"/>
  <c r="T13" i="4"/>
  <c r="S13" i="4"/>
  <c r="Q13" i="4"/>
  <c r="N13" i="4"/>
  <c r="K13" i="4"/>
  <c r="J13" i="4"/>
  <c r="I13" i="4"/>
  <c r="H13" i="4"/>
  <c r="G13" i="4"/>
  <c r="F13" i="4"/>
  <c r="E13" i="4"/>
  <c r="D13" i="4"/>
  <c r="C13" i="4"/>
  <c r="B13" i="4"/>
  <c r="W4" i="4"/>
  <c r="V4" i="4"/>
  <c r="U4" i="4"/>
  <c r="T4" i="4"/>
  <c r="S4" i="4"/>
  <c r="R4" i="4"/>
  <c r="Q4" i="4"/>
  <c r="N4" i="4"/>
  <c r="K4" i="4"/>
  <c r="J4" i="4"/>
  <c r="I4" i="4"/>
  <c r="H4" i="4"/>
  <c r="G4" i="4"/>
  <c r="F4" i="4"/>
  <c r="E4" i="4"/>
  <c r="D4" i="4"/>
  <c r="C4" i="4"/>
  <c r="B4" i="4"/>
  <c r="X35" i="4"/>
  <c r="W35" i="4"/>
  <c r="U35" i="4"/>
  <c r="T35" i="4"/>
  <c r="S35" i="4"/>
  <c r="Q35" i="4"/>
  <c r="N35" i="4"/>
  <c r="K35" i="4"/>
  <c r="J35" i="4"/>
  <c r="I35" i="4"/>
  <c r="H35" i="4"/>
  <c r="G35" i="4"/>
  <c r="F35" i="4"/>
  <c r="E35" i="4"/>
  <c r="D35" i="4"/>
  <c r="C35" i="4"/>
  <c r="B35" i="4"/>
  <c r="X29" i="4"/>
  <c r="W29" i="4"/>
  <c r="U29" i="4"/>
  <c r="T29" i="4"/>
  <c r="S29" i="4"/>
  <c r="Q29" i="4"/>
  <c r="N29" i="4"/>
  <c r="K29" i="4"/>
  <c r="J29" i="4"/>
  <c r="I29" i="4"/>
  <c r="H29" i="4"/>
  <c r="G29" i="4"/>
  <c r="F29" i="4"/>
  <c r="E29" i="4"/>
  <c r="D29" i="4"/>
  <c r="C29" i="4"/>
  <c r="B29" i="4"/>
  <c r="W23" i="4"/>
  <c r="V23" i="4"/>
  <c r="U23" i="4"/>
  <c r="T23" i="4"/>
  <c r="S23" i="4"/>
  <c r="R23" i="4"/>
  <c r="Q23" i="4"/>
  <c r="N23" i="4"/>
  <c r="K23" i="4"/>
  <c r="J23" i="4"/>
  <c r="I23" i="4"/>
  <c r="H23" i="4"/>
  <c r="G23" i="4"/>
  <c r="F23" i="4"/>
  <c r="E23" i="4"/>
  <c r="D23" i="4"/>
  <c r="C23" i="4"/>
  <c r="B23" i="4"/>
  <c r="W12" i="4"/>
  <c r="V12" i="4"/>
  <c r="U12" i="4"/>
  <c r="T12" i="4"/>
  <c r="S12" i="4"/>
  <c r="R12" i="4"/>
  <c r="Q12" i="4"/>
  <c r="N12" i="4"/>
  <c r="K12" i="4"/>
  <c r="J12" i="4"/>
  <c r="I12" i="4"/>
  <c r="H12" i="4"/>
  <c r="G12" i="4"/>
  <c r="F12" i="4"/>
  <c r="E12" i="4"/>
  <c r="D12" i="4"/>
  <c r="C12" i="4"/>
  <c r="B12" i="4"/>
  <c r="W3" i="4"/>
  <c r="V3" i="4"/>
  <c r="U3" i="4"/>
  <c r="T3" i="4"/>
  <c r="S3" i="4"/>
  <c r="R3" i="4"/>
  <c r="Q3" i="4"/>
  <c r="N3" i="4"/>
  <c r="K3" i="4"/>
  <c r="J3" i="4"/>
  <c r="I3" i="4"/>
  <c r="H3" i="4"/>
  <c r="G3" i="4"/>
  <c r="F3" i="4"/>
  <c r="E3" i="4"/>
  <c r="D3" i="4"/>
  <c r="C3" i="4"/>
  <c r="B3" i="4"/>
  <c r="X34" i="4"/>
  <c r="W34" i="4"/>
  <c r="U34" i="4"/>
  <c r="T34" i="4"/>
  <c r="S34" i="4"/>
  <c r="Q34" i="4"/>
  <c r="N34" i="4"/>
  <c r="K34" i="4"/>
  <c r="J34" i="4"/>
  <c r="I34" i="4"/>
  <c r="H34" i="4"/>
  <c r="G34" i="4"/>
  <c r="F34" i="4"/>
  <c r="E34" i="4"/>
  <c r="D34" i="4"/>
  <c r="C34" i="4"/>
  <c r="B34" i="4"/>
  <c r="W28" i="4"/>
  <c r="U28" i="4"/>
  <c r="T28" i="4"/>
  <c r="S28" i="4"/>
  <c r="R28" i="4"/>
  <c r="Q28" i="4"/>
  <c r="N28" i="4"/>
  <c r="K28" i="4"/>
  <c r="J28" i="4"/>
  <c r="I28" i="4"/>
  <c r="H28" i="4"/>
  <c r="G28" i="4"/>
  <c r="F28" i="4"/>
  <c r="E28" i="4"/>
  <c r="D28" i="4"/>
  <c r="C28" i="4"/>
  <c r="B28" i="4"/>
  <c r="W22" i="4"/>
  <c r="V22" i="4"/>
  <c r="U22" i="4"/>
  <c r="T22" i="4"/>
  <c r="S22" i="4"/>
  <c r="R22" i="4"/>
  <c r="N22" i="4"/>
  <c r="K22" i="4"/>
  <c r="J22" i="4"/>
  <c r="I22" i="4"/>
  <c r="H22" i="4"/>
  <c r="G22" i="4"/>
  <c r="F22" i="4"/>
  <c r="E22" i="4"/>
  <c r="D22" i="4"/>
  <c r="C22" i="4"/>
  <c r="B22" i="4"/>
  <c r="W19" i="4"/>
  <c r="V19" i="4"/>
  <c r="U19" i="4"/>
  <c r="T19" i="4"/>
  <c r="S19" i="4"/>
  <c r="R19" i="4"/>
  <c r="Q19" i="4"/>
  <c r="O19" i="4"/>
  <c r="N19" i="4"/>
  <c r="L19" i="4"/>
  <c r="K19" i="4"/>
  <c r="J19" i="4"/>
  <c r="I19" i="4"/>
  <c r="H19" i="4"/>
  <c r="G19" i="4"/>
  <c r="F19" i="4"/>
  <c r="E19" i="4"/>
  <c r="D19" i="4"/>
  <c r="C19" i="4"/>
  <c r="B19" i="4"/>
  <c r="W18" i="4"/>
  <c r="V18" i="4"/>
  <c r="U18" i="4"/>
  <c r="T18" i="4"/>
  <c r="S18" i="4"/>
  <c r="R18" i="4"/>
  <c r="Q18" i="4"/>
  <c r="O18" i="4"/>
  <c r="N18" i="4"/>
  <c r="L18" i="4"/>
  <c r="K18" i="4"/>
  <c r="J18" i="4"/>
  <c r="I18" i="4"/>
  <c r="H18" i="4"/>
  <c r="G18" i="4"/>
  <c r="F18" i="4"/>
  <c r="E18" i="4"/>
  <c r="D18" i="4"/>
  <c r="C18" i="4"/>
  <c r="B18" i="4"/>
  <c r="W17" i="4"/>
  <c r="V17" i="4"/>
  <c r="U17" i="4"/>
  <c r="T17" i="4"/>
  <c r="S17" i="4"/>
  <c r="R17" i="4"/>
  <c r="Q17" i="4"/>
  <c r="O17" i="4"/>
  <c r="N17" i="4"/>
  <c r="L17" i="4"/>
  <c r="K17" i="4"/>
  <c r="J17" i="4"/>
  <c r="I17" i="4"/>
  <c r="H17" i="4"/>
  <c r="G17" i="4"/>
  <c r="F17" i="4"/>
  <c r="E17" i="4"/>
  <c r="D17" i="4"/>
  <c r="C17" i="4"/>
  <c r="B17" i="4"/>
  <c r="W11" i="4"/>
  <c r="V11" i="4"/>
  <c r="U11" i="4"/>
  <c r="T11" i="4"/>
  <c r="S11" i="4"/>
  <c r="R11" i="4"/>
  <c r="Q11" i="4"/>
  <c r="N11" i="4"/>
  <c r="K11" i="4"/>
  <c r="J11" i="4"/>
  <c r="I11" i="4"/>
  <c r="H11" i="4"/>
  <c r="G11" i="4"/>
  <c r="F11" i="4"/>
  <c r="E11" i="4"/>
  <c r="D11" i="4"/>
  <c r="C11" i="4"/>
  <c r="B11" i="4"/>
  <c r="W8" i="4"/>
  <c r="V8" i="4"/>
  <c r="U8" i="4"/>
  <c r="T8" i="4"/>
  <c r="R8" i="4"/>
  <c r="Q8" i="4"/>
  <c r="O8" i="4"/>
  <c r="N8" i="4"/>
  <c r="L8" i="4"/>
  <c r="K8" i="4"/>
  <c r="J8" i="4"/>
  <c r="I8" i="4"/>
  <c r="H8" i="4"/>
  <c r="G8" i="4"/>
  <c r="F8" i="4"/>
  <c r="E8" i="4"/>
  <c r="D8" i="4"/>
  <c r="C8" i="4"/>
  <c r="B8" i="4"/>
  <c r="X2" i="4"/>
  <c r="W2" i="4"/>
  <c r="V2" i="4"/>
  <c r="U2" i="4"/>
  <c r="T2" i="4"/>
  <c r="S2" i="4"/>
  <c r="R2" i="4"/>
  <c r="Q2" i="4"/>
  <c r="N2" i="4"/>
  <c r="K2" i="4"/>
  <c r="J2" i="4"/>
  <c r="I2" i="4"/>
  <c r="H2" i="4"/>
  <c r="G2" i="4"/>
  <c r="F2" i="4"/>
  <c r="E2" i="4"/>
  <c r="D2" i="4"/>
  <c r="C2" i="4"/>
  <c r="B2" i="4"/>
  <c r="X21" i="4"/>
  <c r="W21" i="4"/>
  <c r="U21" i="4"/>
  <c r="T21" i="4"/>
  <c r="S21" i="4"/>
  <c r="Q21" i="4"/>
  <c r="N21" i="4"/>
  <c r="K21" i="4"/>
  <c r="J21" i="4"/>
  <c r="I21" i="4"/>
  <c r="H21" i="4"/>
  <c r="G21" i="4"/>
  <c r="F21" i="4"/>
  <c r="E21" i="4"/>
  <c r="D21" i="4"/>
  <c r="C21" i="4"/>
  <c r="B21" i="4"/>
  <c r="W10" i="4"/>
  <c r="U10" i="4"/>
  <c r="T10" i="4"/>
  <c r="S10" i="4"/>
  <c r="R10" i="4"/>
  <c r="Q10" i="4"/>
  <c r="N10" i="4"/>
  <c r="K10" i="4"/>
  <c r="J10" i="4"/>
  <c r="I10" i="4"/>
  <c r="H10" i="4"/>
  <c r="G10" i="4"/>
  <c r="F10" i="4"/>
  <c r="E10" i="4"/>
  <c r="D10" i="4"/>
  <c r="C10" i="4"/>
  <c r="B10" i="4"/>
  <c r="W20" i="4"/>
  <c r="U20" i="4"/>
  <c r="T20" i="4"/>
  <c r="R20" i="4"/>
  <c r="Q20" i="4"/>
  <c r="N20" i="4"/>
  <c r="K20" i="4"/>
  <c r="J20" i="4"/>
  <c r="I20" i="4"/>
  <c r="H20" i="4"/>
  <c r="G20" i="4"/>
  <c r="F20" i="4"/>
  <c r="E20" i="4"/>
  <c r="D20" i="4"/>
  <c r="C20" i="4"/>
  <c r="B20" i="4"/>
  <c r="X9" i="4"/>
  <c r="W9" i="4"/>
  <c r="U9" i="4"/>
  <c r="T9" i="4"/>
  <c r="S9" i="4"/>
  <c r="R9" i="4"/>
  <c r="Q9" i="4"/>
  <c r="N9" i="4"/>
  <c r="K9" i="4"/>
  <c r="J9" i="4"/>
  <c r="I9" i="4"/>
  <c r="H9" i="4"/>
  <c r="G9" i="4"/>
  <c r="F9" i="4"/>
  <c r="E9" i="4"/>
  <c r="D9" i="4"/>
  <c r="C9" i="4"/>
  <c r="B9" i="4"/>
  <c r="W1" i="4"/>
  <c r="V1" i="4"/>
  <c r="U1" i="4"/>
  <c r="T1" i="4"/>
  <c r="S1" i="4"/>
  <c r="R1" i="4"/>
  <c r="Q1" i="4"/>
  <c r="O1" i="4"/>
  <c r="N1" i="4"/>
  <c r="L1" i="4"/>
  <c r="K1" i="4"/>
  <c r="J1" i="4"/>
  <c r="I1" i="4"/>
  <c r="H1" i="4"/>
  <c r="G1" i="4"/>
  <c r="F1" i="4"/>
  <c r="E1" i="4"/>
  <c r="D1" i="4"/>
  <c r="C1" i="4"/>
  <c r="B1" i="4"/>
  <c r="A38" i="4"/>
  <c r="A32" i="4"/>
  <c r="A26" i="4"/>
  <c r="A15" i="4"/>
  <c r="A6" i="4"/>
  <c r="A37" i="4"/>
  <c r="A31" i="4"/>
  <c r="A25" i="4"/>
  <c r="A14" i="4"/>
  <c r="A5" i="4"/>
  <c r="A36" i="4"/>
  <c r="A30" i="4"/>
  <c r="A24" i="4"/>
  <c r="A13" i="4"/>
  <c r="A4" i="4"/>
  <c r="A35" i="4"/>
  <c r="A29" i="4"/>
  <c r="A23" i="4"/>
  <c r="A12" i="4"/>
  <c r="A3" i="4"/>
  <c r="A34" i="4"/>
  <c r="A28" i="4"/>
  <c r="A22" i="4"/>
  <c r="A19" i="4"/>
  <c r="A18" i="4"/>
  <c r="A17" i="4"/>
  <c r="A11" i="4"/>
  <c r="A8" i="4"/>
  <c r="A2" i="4"/>
  <c r="A21" i="4"/>
  <c r="A10" i="4"/>
  <c r="A20" i="4"/>
  <c r="A9" i="4"/>
  <c r="A1" i="4"/>
  <c r="N29" i="5"/>
  <c r="N22" i="5"/>
  <c r="N26" i="5"/>
  <c r="N27" i="5"/>
  <c r="N24" i="5"/>
  <c r="L29" i="5"/>
  <c r="L22" i="5"/>
  <c r="L26" i="5"/>
  <c r="L27" i="5"/>
  <c r="L24" i="5"/>
  <c r="L19" i="5"/>
  <c r="L31" i="5"/>
  <c r="L20" i="5"/>
  <c r="L11" i="5"/>
  <c r="L9" i="5"/>
  <c r="L5" i="5"/>
  <c r="L7" i="5"/>
  <c r="L13" i="5"/>
  <c r="L32" i="5"/>
  <c r="L34" i="5"/>
  <c r="L10" i="5"/>
  <c r="L6" i="5"/>
  <c r="L21" i="5"/>
  <c r="L8" i="5"/>
  <c r="L33" i="5"/>
  <c r="L30" i="5"/>
  <c r="L17" i="5"/>
  <c r="L16" i="5"/>
  <c r="L18" i="5"/>
  <c r="U24" i="5"/>
  <c r="S24" i="5"/>
  <c r="R24" i="5"/>
  <c r="Q24" i="5"/>
  <c r="P24" i="5"/>
  <c r="O24" i="5"/>
  <c r="M24" i="5"/>
  <c r="K24" i="5"/>
  <c r="J24" i="5"/>
  <c r="I24" i="5"/>
  <c r="H24" i="5"/>
  <c r="G24" i="5"/>
  <c r="F24" i="5"/>
  <c r="E24" i="5"/>
  <c r="D24" i="5"/>
  <c r="C24" i="5"/>
  <c r="B24" i="5"/>
  <c r="A24" i="5"/>
  <c r="V27" i="5"/>
  <c r="U27" i="5"/>
  <c r="S27" i="5"/>
  <c r="R27" i="5"/>
  <c r="Q27" i="5"/>
  <c r="O27" i="5"/>
  <c r="M27" i="5"/>
  <c r="K27" i="5"/>
  <c r="J27" i="5"/>
  <c r="I27" i="5"/>
  <c r="H27" i="5"/>
  <c r="G27" i="5"/>
  <c r="F27" i="5"/>
  <c r="E27" i="5"/>
  <c r="D27" i="5"/>
  <c r="C27" i="5"/>
  <c r="B27" i="5"/>
  <c r="A27" i="5"/>
  <c r="V26" i="5"/>
  <c r="U26" i="5"/>
  <c r="S26" i="5"/>
  <c r="R26" i="5"/>
  <c r="Q26" i="5"/>
  <c r="O26" i="5"/>
  <c r="M26" i="5"/>
  <c r="K26" i="5"/>
  <c r="J26" i="5"/>
  <c r="I26" i="5"/>
  <c r="H26" i="5"/>
  <c r="G26" i="5"/>
  <c r="F26" i="5"/>
  <c r="E26" i="5"/>
  <c r="D26" i="5"/>
  <c r="C26" i="5"/>
  <c r="B26" i="5"/>
  <c r="A26" i="5"/>
  <c r="V22" i="5"/>
  <c r="U22" i="5"/>
  <c r="S22" i="5"/>
  <c r="R22" i="5"/>
  <c r="Q22" i="5"/>
  <c r="O22" i="5"/>
  <c r="M22" i="5"/>
  <c r="K22" i="5"/>
  <c r="J22" i="5"/>
  <c r="I22" i="5"/>
  <c r="H22" i="5"/>
  <c r="G22" i="5"/>
  <c r="F22" i="5"/>
  <c r="E22" i="5"/>
  <c r="D22" i="5"/>
  <c r="C22" i="5"/>
  <c r="B22" i="5"/>
  <c r="A22" i="5"/>
  <c r="V29" i="5"/>
  <c r="U29" i="5"/>
  <c r="S29" i="5"/>
  <c r="R29" i="5"/>
  <c r="Q29" i="5"/>
  <c r="O29" i="5"/>
  <c r="M29" i="5"/>
  <c r="K29" i="5"/>
  <c r="J29" i="5"/>
  <c r="I29" i="5"/>
  <c r="H29" i="5"/>
  <c r="G29" i="5"/>
  <c r="F29" i="5"/>
  <c r="E29" i="5"/>
  <c r="D29" i="5"/>
  <c r="C29" i="5"/>
  <c r="B29" i="5"/>
  <c r="A29" i="5"/>
  <c r="N33" i="5"/>
  <c r="N30" i="5"/>
  <c r="N17" i="5"/>
  <c r="N16" i="5"/>
  <c r="N18" i="5"/>
  <c r="V18" i="5"/>
  <c r="U18" i="5"/>
  <c r="S18" i="5"/>
  <c r="R18" i="5"/>
  <c r="Q18" i="5"/>
  <c r="O18" i="5"/>
  <c r="M18" i="5"/>
  <c r="K18" i="5"/>
  <c r="J18" i="5"/>
  <c r="I18" i="5"/>
  <c r="H18" i="5"/>
  <c r="G18" i="5"/>
  <c r="F18" i="5"/>
  <c r="E18" i="5"/>
  <c r="D18" i="5"/>
  <c r="C18" i="5"/>
  <c r="B18" i="5"/>
  <c r="A18" i="5"/>
  <c r="U16" i="5"/>
  <c r="S16" i="5"/>
  <c r="R16" i="5"/>
  <c r="Q16" i="5"/>
  <c r="P16" i="5"/>
  <c r="O16" i="5"/>
  <c r="M16" i="5"/>
  <c r="K16" i="5"/>
  <c r="J16" i="5"/>
  <c r="I16" i="5"/>
  <c r="H16" i="5"/>
  <c r="G16" i="5"/>
  <c r="F16" i="5"/>
  <c r="E16" i="5"/>
  <c r="D16" i="5"/>
  <c r="C16" i="5"/>
  <c r="B16" i="5"/>
  <c r="A16" i="5"/>
  <c r="V17" i="5"/>
  <c r="U17" i="5"/>
  <c r="T17" i="5"/>
  <c r="S17" i="5"/>
  <c r="R17" i="5"/>
  <c r="Q17" i="5"/>
  <c r="O17" i="5"/>
  <c r="M17" i="5"/>
  <c r="K17" i="5"/>
  <c r="J17" i="5"/>
  <c r="I17" i="5"/>
  <c r="H17" i="5"/>
  <c r="G17" i="5"/>
  <c r="F17" i="5"/>
  <c r="E17" i="5"/>
  <c r="D17" i="5"/>
  <c r="C17" i="5"/>
  <c r="B17" i="5"/>
  <c r="A17" i="5"/>
  <c r="V30" i="5"/>
  <c r="U30" i="5"/>
  <c r="S30" i="5"/>
  <c r="R30" i="5"/>
  <c r="Q30" i="5"/>
  <c r="O30" i="5"/>
  <c r="M30" i="5"/>
  <c r="K30" i="5"/>
  <c r="J30" i="5"/>
  <c r="I30" i="5"/>
  <c r="H30" i="5"/>
  <c r="G30" i="5"/>
  <c r="F30" i="5"/>
  <c r="E30" i="5"/>
  <c r="D30" i="5"/>
  <c r="C30" i="5"/>
  <c r="B30" i="5"/>
  <c r="A30" i="5"/>
  <c r="U33" i="5"/>
  <c r="S33" i="5"/>
  <c r="R33" i="5"/>
  <c r="Q33" i="5"/>
  <c r="P33" i="5"/>
  <c r="O33" i="5"/>
  <c r="M33" i="5"/>
  <c r="K33" i="5"/>
  <c r="J33" i="5"/>
  <c r="I33" i="5"/>
  <c r="H33" i="5"/>
  <c r="G33" i="5"/>
  <c r="F33" i="5"/>
  <c r="E33" i="5"/>
  <c r="D33" i="5"/>
  <c r="C33" i="5"/>
  <c r="B33" i="5"/>
  <c r="A33" i="5"/>
  <c r="N13" i="5"/>
  <c r="N32" i="5"/>
  <c r="N34" i="5"/>
  <c r="N10" i="5"/>
  <c r="N6" i="5"/>
  <c r="N21" i="5"/>
  <c r="N8" i="5"/>
  <c r="U8" i="5"/>
  <c r="T8" i="5"/>
  <c r="S8" i="5"/>
  <c r="R8" i="5"/>
  <c r="Q8" i="5"/>
  <c r="P8" i="5"/>
  <c r="O8" i="5"/>
  <c r="M8" i="5"/>
  <c r="K8" i="5"/>
  <c r="J8" i="5"/>
  <c r="I8" i="5"/>
  <c r="H8" i="5"/>
  <c r="G8" i="5"/>
  <c r="F8" i="5"/>
  <c r="E8" i="5"/>
  <c r="D8" i="5"/>
  <c r="C8" i="5"/>
  <c r="B8" i="5"/>
  <c r="A8" i="5"/>
  <c r="U21" i="5"/>
  <c r="S21" i="5"/>
  <c r="R21" i="5"/>
  <c r="Q21" i="5"/>
  <c r="P21" i="5"/>
  <c r="O21" i="5"/>
  <c r="M21" i="5"/>
  <c r="K21" i="5"/>
  <c r="J21" i="5"/>
  <c r="I21" i="5"/>
  <c r="H21" i="5"/>
  <c r="G21" i="5"/>
  <c r="F21" i="5"/>
  <c r="E21" i="5"/>
  <c r="D21" i="5"/>
  <c r="C21" i="5"/>
  <c r="B21" i="5"/>
  <c r="A21" i="5"/>
  <c r="U6" i="5"/>
  <c r="T6" i="5"/>
  <c r="S6" i="5"/>
  <c r="R6" i="5"/>
  <c r="Q6" i="5"/>
  <c r="P6" i="5"/>
  <c r="O6" i="5"/>
  <c r="M6" i="5"/>
  <c r="K6" i="5"/>
  <c r="J6" i="5"/>
  <c r="I6" i="5"/>
  <c r="H6" i="5"/>
  <c r="G6" i="5"/>
  <c r="F6" i="5"/>
  <c r="E6" i="5"/>
  <c r="D6" i="5"/>
  <c r="C6" i="5"/>
  <c r="B6" i="5"/>
  <c r="A6" i="5"/>
  <c r="U10" i="5"/>
  <c r="T10" i="5"/>
  <c r="S10" i="5"/>
  <c r="R10" i="5"/>
  <c r="Q10" i="5"/>
  <c r="P10" i="5"/>
  <c r="O10" i="5"/>
  <c r="M10" i="5"/>
  <c r="K10" i="5"/>
  <c r="J10" i="5"/>
  <c r="I10" i="5"/>
  <c r="H10" i="5"/>
  <c r="G10" i="5"/>
  <c r="F10" i="5"/>
  <c r="E10" i="5"/>
  <c r="D10" i="5"/>
  <c r="C10" i="5"/>
  <c r="B10" i="5"/>
  <c r="A10" i="5"/>
  <c r="U34" i="5"/>
  <c r="T34" i="5"/>
  <c r="S34" i="5"/>
  <c r="R34" i="5"/>
  <c r="Q34" i="5"/>
  <c r="P34" i="5"/>
  <c r="O34" i="5"/>
  <c r="M34" i="5"/>
  <c r="K34" i="5"/>
  <c r="J34" i="5"/>
  <c r="I34" i="5"/>
  <c r="H34" i="5"/>
  <c r="G34" i="5"/>
  <c r="F34" i="5"/>
  <c r="E34" i="5"/>
  <c r="D34" i="5"/>
  <c r="C34" i="5"/>
  <c r="B34" i="5"/>
  <c r="A34" i="5"/>
  <c r="V32" i="5"/>
  <c r="U32" i="5"/>
  <c r="S32" i="5"/>
  <c r="R32" i="5"/>
  <c r="Q32" i="5"/>
  <c r="O32" i="5"/>
  <c r="M32" i="5"/>
  <c r="K32" i="5"/>
  <c r="J32" i="5"/>
  <c r="I32" i="5"/>
  <c r="H32" i="5"/>
  <c r="G32" i="5"/>
  <c r="F32" i="5"/>
  <c r="E32" i="5"/>
  <c r="D32" i="5"/>
  <c r="C32" i="5"/>
  <c r="B32" i="5"/>
  <c r="A32" i="5"/>
  <c r="U13" i="5"/>
  <c r="S13" i="5"/>
  <c r="R13" i="5"/>
  <c r="P13" i="5"/>
  <c r="O13" i="5"/>
  <c r="M13" i="5"/>
  <c r="K13" i="5"/>
  <c r="J13" i="5"/>
  <c r="I13" i="5"/>
  <c r="H13" i="5"/>
  <c r="G13" i="5"/>
  <c r="F13" i="5"/>
  <c r="E13" i="5"/>
  <c r="D13" i="5"/>
  <c r="C13" i="5"/>
  <c r="B13" i="5"/>
  <c r="A1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N19" i="5"/>
  <c r="N31" i="5"/>
  <c r="N20" i="5"/>
  <c r="N11" i="5"/>
  <c r="N9" i="5"/>
  <c r="N5" i="5"/>
  <c r="N7" i="5"/>
  <c r="U7" i="5"/>
  <c r="T7" i="5"/>
  <c r="S7" i="5"/>
  <c r="R7" i="5"/>
  <c r="Q7" i="5"/>
  <c r="P7" i="5"/>
  <c r="O7" i="5"/>
  <c r="M7" i="5"/>
  <c r="K7" i="5"/>
  <c r="J7" i="5"/>
  <c r="I7" i="5"/>
  <c r="H7" i="5"/>
  <c r="G7" i="5"/>
  <c r="F7" i="5"/>
  <c r="E7" i="5"/>
  <c r="D7" i="5"/>
  <c r="C7" i="5"/>
  <c r="B7" i="5"/>
  <c r="A7" i="5"/>
  <c r="U5" i="5"/>
  <c r="S5" i="5"/>
  <c r="R5" i="5"/>
  <c r="Q5" i="5"/>
  <c r="P5" i="5"/>
  <c r="O5" i="5"/>
  <c r="M5" i="5"/>
  <c r="K5" i="5"/>
  <c r="J5" i="5"/>
  <c r="I5" i="5"/>
  <c r="H5" i="5"/>
  <c r="G5" i="5"/>
  <c r="F5" i="5"/>
  <c r="E5" i="5"/>
  <c r="D5" i="5"/>
  <c r="C5" i="5"/>
  <c r="B5" i="5"/>
  <c r="A5" i="5"/>
  <c r="V9" i="5"/>
  <c r="U9" i="5"/>
  <c r="T9" i="5"/>
  <c r="S9" i="5"/>
  <c r="R9" i="5"/>
  <c r="Q9" i="5"/>
  <c r="O9" i="5"/>
  <c r="M9" i="5"/>
  <c r="K9" i="5"/>
  <c r="J9" i="5"/>
  <c r="I9" i="5"/>
  <c r="H9" i="5"/>
  <c r="G9" i="5"/>
  <c r="F9" i="5"/>
  <c r="E9" i="5"/>
  <c r="D9" i="5"/>
  <c r="C9" i="5"/>
  <c r="B9" i="5"/>
  <c r="A9" i="5"/>
  <c r="U11" i="5"/>
  <c r="T11" i="5"/>
  <c r="S11" i="5"/>
  <c r="R11" i="5"/>
  <c r="Q11" i="5"/>
  <c r="P11" i="5"/>
  <c r="O11" i="5"/>
  <c r="M11" i="5"/>
  <c r="K11" i="5"/>
  <c r="J11" i="5"/>
  <c r="I11" i="5"/>
  <c r="H11" i="5"/>
  <c r="G11" i="5"/>
  <c r="F11" i="5"/>
  <c r="E11" i="5"/>
  <c r="D11" i="5"/>
  <c r="C11" i="5"/>
  <c r="B11" i="5"/>
  <c r="A11" i="5"/>
  <c r="U20" i="5"/>
  <c r="T20" i="5"/>
  <c r="S20" i="5"/>
  <c r="R20" i="5"/>
  <c r="Q20" i="5"/>
  <c r="P20" i="5"/>
  <c r="O20" i="5"/>
  <c r="M20" i="5"/>
  <c r="K20" i="5"/>
  <c r="J20" i="5"/>
  <c r="I20" i="5"/>
  <c r="H20" i="5"/>
  <c r="G20" i="5"/>
  <c r="F20" i="5"/>
  <c r="E20" i="5"/>
  <c r="D20" i="5"/>
  <c r="C20" i="5"/>
  <c r="B20" i="5"/>
  <c r="A20" i="5"/>
  <c r="U31" i="5"/>
  <c r="S31" i="5"/>
  <c r="R31" i="5"/>
  <c r="Q31" i="5"/>
  <c r="P31" i="5"/>
  <c r="O31" i="5"/>
  <c r="M31" i="5"/>
  <c r="K31" i="5"/>
  <c r="J31" i="5"/>
  <c r="I31" i="5"/>
  <c r="H31" i="5"/>
  <c r="G31" i="5"/>
  <c r="F31" i="5"/>
  <c r="E31" i="5"/>
  <c r="D31" i="5"/>
  <c r="C31" i="5"/>
  <c r="B31" i="5"/>
  <c r="A31" i="5"/>
  <c r="V19" i="5"/>
  <c r="U19" i="5"/>
  <c r="S19" i="5"/>
  <c r="R19" i="5"/>
  <c r="Q19" i="5"/>
  <c r="P19" i="5"/>
  <c r="O19" i="5"/>
  <c r="M19" i="5"/>
  <c r="K19" i="5"/>
  <c r="J19" i="5"/>
  <c r="I19" i="5"/>
  <c r="H19" i="5"/>
  <c r="G19" i="5"/>
  <c r="F19" i="5"/>
  <c r="E19" i="5"/>
  <c r="D19" i="5"/>
  <c r="C19" i="5"/>
  <c r="B19" i="5"/>
  <c r="A19" i="5"/>
  <c r="U28" i="5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N15" i="5"/>
  <c r="N12" i="5"/>
  <c r="N2" i="5"/>
  <c r="N3" i="5"/>
  <c r="N4" i="5"/>
  <c r="L15" i="5"/>
  <c r="L12" i="5"/>
  <c r="L2" i="5"/>
  <c r="L3" i="5"/>
  <c r="L4" i="5"/>
  <c r="U4" i="5"/>
  <c r="T4" i="5"/>
  <c r="S4" i="5"/>
  <c r="R4" i="5"/>
  <c r="Q4" i="5"/>
  <c r="P4" i="5"/>
  <c r="O4" i="5"/>
  <c r="M4" i="5"/>
  <c r="K4" i="5"/>
  <c r="J4" i="5"/>
  <c r="I4" i="5"/>
  <c r="H4" i="5"/>
  <c r="G4" i="5"/>
  <c r="F4" i="5"/>
  <c r="E4" i="5"/>
  <c r="D4" i="5"/>
  <c r="C4" i="5"/>
  <c r="B4" i="5"/>
  <c r="A4" i="5"/>
  <c r="U3" i="5"/>
  <c r="S3" i="5"/>
  <c r="R3" i="5"/>
  <c r="Q3" i="5"/>
  <c r="P3" i="5"/>
  <c r="O3" i="5"/>
  <c r="M3" i="5"/>
  <c r="K3" i="5"/>
  <c r="J3" i="5"/>
  <c r="I3" i="5"/>
  <c r="H3" i="5"/>
  <c r="G3" i="5"/>
  <c r="F3" i="5"/>
  <c r="E3" i="5"/>
  <c r="D3" i="5"/>
  <c r="C3" i="5"/>
  <c r="B3" i="5"/>
  <c r="A3" i="5"/>
  <c r="U2" i="5"/>
  <c r="T2" i="5"/>
  <c r="S2" i="5"/>
  <c r="R2" i="5"/>
  <c r="Q2" i="5"/>
  <c r="P2" i="5"/>
  <c r="O2" i="5"/>
  <c r="M2" i="5"/>
  <c r="K2" i="5"/>
  <c r="J2" i="5"/>
  <c r="I2" i="5"/>
  <c r="H2" i="5"/>
  <c r="G2" i="5"/>
  <c r="F2" i="5"/>
  <c r="E2" i="5"/>
  <c r="D2" i="5"/>
  <c r="C2" i="5"/>
  <c r="B2" i="5"/>
  <c r="A2" i="5"/>
  <c r="U12" i="5"/>
  <c r="T12" i="5"/>
  <c r="S12" i="5"/>
  <c r="R12" i="5"/>
  <c r="Q12" i="5"/>
  <c r="P12" i="5"/>
  <c r="O12" i="5"/>
  <c r="M12" i="5"/>
  <c r="K12" i="5"/>
  <c r="J12" i="5"/>
  <c r="I12" i="5"/>
  <c r="H12" i="5"/>
  <c r="G12" i="5"/>
  <c r="F12" i="5"/>
  <c r="E12" i="5"/>
  <c r="D12" i="5"/>
  <c r="C12" i="5"/>
  <c r="B12" i="5"/>
  <c r="A12" i="5"/>
  <c r="V15" i="5"/>
  <c r="U15" i="5"/>
  <c r="T15" i="5"/>
  <c r="S15" i="5"/>
  <c r="R15" i="5"/>
  <c r="Q15" i="5"/>
  <c r="P15" i="5"/>
  <c r="O15" i="5"/>
  <c r="M15" i="5"/>
  <c r="K15" i="5"/>
  <c r="J15" i="5"/>
  <c r="I15" i="5"/>
  <c r="H15" i="5"/>
  <c r="G15" i="5"/>
  <c r="F15" i="5"/>
  <c r="E15" i="5"/>
  <c r="D15" i="5"/>
  <c r="C15" i="5"/>
  <c r="B15" i="5"/>
  <c r="A15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</calcChain>
</file>

<file path=xl/sharedStrings.xml><?xml version="1.0" encoding="utf-8"?>
<sst xmlns="http://schemas.openxmlformats.org/spreadsheetml/2006/main" count="228" uniqueCount="120">
  <si>
    <t>Not really CB but not diffuse failure line 6556</t>
    <phoneticPr fontId="5" type="noConversion"/>
  </si>
  <si>
    <t>NL</t>
    <phoneticPr fontId="5" type="noConversion"/>
  </si>
  <si>
    <t>DL</t>
    <phoneticPr fontId="5" type="noConversion"/>
  </si>
  <si>
    <t>CB</t>
    <phoneticPr fontId="5" type="noConversion"/>
  </si>
  <si>
    <t>Diff shear</t>
    <phoneticPr fontId="5" type="noConversion"/>
  </si>
  <si>
    <t>??</t>
    <phoneticPr fontId="5" type="noConversion"/>
  </si>
  <si>
    <t>Beta</t>
    <phoneticPr fontId="5" type="noConversion"/>
  </si>
  <si>
    <t>H</t>
    <phoneticPr fontId="5" type="noConversion"/>
  </si>
  <si>
    <t>K</t>
    <phoneticPr fontId="5" type="noConversion"/>
  </si>
  <si>
    <t>G</t>
    <phoneticPr fontId="5" type="noConversion"/>
  </si>
  <si>
    <t>ASCPS</t>
    <phoneticPr fontId="5" type="noConversion"/>
  </si>
  <si>
    <t>20 lode</t>
    <phoneticPr fontId="5" type="noConversion"/>
  </si>
  <si>
    <t>25 lode</t>
    <phoneticPr fontId="5" type="noConversion"/>
  </si>
  <si>
    <t>ASEPS</t>
    <phoneticPr fontId="5" type="noConversion"/>
  </si>
  <si>
    <t>25 lode</t>
    <phoneticPr fontId="5" type="noConversion"/>
  </si>
  <si>
    <t>20 lode</t>
    <phoneticPr fontId="5" type="noConversion"/>
  </si>
  <si>
    <t>55-60</t>
    <phoneticPr fontId="5" type="noConversion"/>
  </si>
  <si>
    <t>30-35</t>
    <phoneticPr fontId="5" type="noConversion"/>
  </si>
  <si>
    <t>61-80</t>
    <phoneticPr fontId="5" type="noConversion"/>
  </si>
  <si>
    <t>62/80</t>
    <phoneticPr fontId="5" type="noConversion"/>
  </si>
  <si>
    <t>65-70</t>
    <phoneticPr fontId="5" type="noConversion"/>
  </si>
  <si>
    <t>40-55</t>
    <phoneticPr fontId="5" type="noConversion"/>
  </si>
  <si>
    <t>25-35</t>
    <phoneticPr fontId="5" type="noConversion"/>
  </si>
  <si>
    <t>ASC</t>
    <phoneticPr fontId="5" type="noConversion"/>
  </si>
  <si>
    <t>ASCPS</t>
    <phoneticPr fontId="5" type="noConversion"/>
  </si>
  <si>
    <t>ASC</t>
    <phoneticPr fontId="5" type="noConversion"/>
  </si>
  <si>
    <t>ps</t>
    <phoneticPr fontId="5" type="noConversion"/>
  </si>
  <si>
    <t>4at11</t>
    <phoneticPr fontId="5" type="noConversion"/>
  </si>
  <si>
    <t>ps</t>
    <phoneticPr fontId="5" type="noConversion"/>
  </si>
  <si>
    <t>4at13</t>
    <phoneticPr fontId="5" type="noConversion"/>
  </si>
  <si>
    <t>4at15</t>
    <phoneticPr fontId="5" type="noConversion"/>
  </si>
  <si>
    <t>4at16</t>
    <phoneticPr fontId="5" type="noConversion"/>
  </si>
  <si>
    <t>4at17</t>
  </si>
  <si>
    <t>4at19</t>
  </si>
  <si>
    <t>4at20</t>
  </si>
  <si>
    <t>4at23</t>
  </si>
  <si>
    <t>4at24</t>
  </si>
  <si>
    <t>4at25</t>
  </si>
  <si>
    <t>4at29</t>
  </si>
  <si>
    <t>4at31</t>
  </si>
  <si>
    <t>4at33</t>
  </si>
  <si>
    <t>4at35</t>
  </si>
  <si>
    <t>4at36</t>
  </si>
  <si>
    <t>4at37</t>
  </si>
  <si>
    <t>plastic avg</t>
    <phoneticPr fontId="5" type="noConversion"/>
  </si>
  <si>
    <t>G avg</t>
    <phoneticPr fontId="5" type="noConversion"/>
  </si>
  <si>
    <t>4at38</t>
  </si>
  <si>
    <t>4at40</t>
  </si>
  <si>
    <t>4at41</t>
  </si>
  <si>
    <t>4at42</t>
  </si>
  <si>
    <t>4at44</t>
  </si>
  <si>
    <t>4at45</t>
  </si>
  <si>
    <t>4at46</t>
  </si>
  <si>
    <t>4at47</t>
  </si>
  <si>
    <t>4at48</t>
  </si>
  <si>
    <t>4at49</t>
  </si>
  <si>
    <t>4at50</t>
  </si>
  <si>
    <t>4at51</t>
  </si>
  <si>
    <t>AVG</t>
    <phoneticPr fontId="5" type="noConversion"/>
  </si>
  <si>
    <t>4at01</t>
    <phoneticPr fontId="5" type="noConversion"/>
  </si>
  <si>
    <t>4at03</t>
    <phoneticPr fontId="5" type="noConversion"/>
  </si>
  <si>
    <t>4at08</t>
    <phoneticPr fontId="5" type="noConversion"/>
  </si>
  <si>
    <t>4at07</t>
    <phoneticPr fontId="5" type="noConversion"/>
  </si>
  <si>
    <t>4at09</t>
    <phoneticPr fontId="5" type="noConversion"/>
  </si>
  <si>
    <t>No Localization</t>
    <phoneticPr fontId="5" type="noConversion"/>
  </si>
  <si>
    <t>ASE</t>
    <phoneticPr fontId="5" type="noConversion"/>
  </si>
  <si>
    <t>PS</t>
    <phoneticPr fontId="5" type="noConversion"/>
  </si>
  <si>
    <t>ASC</t>
    <phoneticPr fontId="5" type="noConversion"/>
  </si>
  <si>
    <t>ASEPS</t>
    <phoneticPr fontId="5" type="noConversion"/>
  </si>
  <si>
    <t>Nu</t>
    <phoneticPr fontId="5" type="noConversion"/>
  </si>
  <si>
    <t>Program did not detect localization (suspect specimen was slammed and broke faster than AE could detect it)</t>
    <phoneticPr fontId="5" type="noConversion"/>
  </si>
  <si>
    <t>Test</t>
    <phoneticPr fontId="5" type="noConversion"/>
  </si>
  <si>
    <t>Stress state</t>
    <phoneticPr fontId="5" type="noConversion"/>
  </si>
  <si>
    <t>Mean Stress</t>
    <phoneticPr fontId="5" type="noConversion"/>
  </si>
  <si>
    <t>Time of failure</t>
    <phoneticPr fontId="5" type="noConversion"/>
  </si>
  <si>
    <t>Axial Stress</t>
    <phoneticPr fontId="5" type="noConversion"/>
  </si>
  <si>
    <t>Axial Strain</t>
    <phoneticPr fontId="5" type="noConversion"/>
  </si>
  <si>
    <t>Vol Strain</t>
    <phoneticPr fontId="5" type="noConversion"/>
  </si>
  <si>
    <t>Shear Stress</t>
    <phoneticPr fontId="5" type="noConversion"/>
  </si>
  <si>
    <t>Shear Strain</t>
    <phoneticPr fontId="5" type="noConversion"/>
  </si>
  <si>
    <t>Mu</t>
    <phoneticPr fontId="5" type="noConversion"/>
  </si>
  <si>
    <t>Plastic Vol Strain</t>
    <phoneticPr fontId="5" type="noConversion"/>
  </si>
  <si>
    <t>Plastic Shear Strn</t>
    <phoneticPr fontId="5" type="noConversion"/>
  </si>
  <si>
    <t>Theta Z</t>
    <phoneticPr fontId="5" type="noConversion"/>
  </si>
  <si>
    <t>measured z</t>
    <phoneticPr fontId="5" type="noConversion"/>
  </si>
  <si>
    <t>CB</t>
    <phoneticPr fontId="5" type="noConversion"/>
  </si>
  <si>
    <t>Conjugate bands formed</t>
    <phoneticPr fontId="5" type="noConversion"/>
  </si>
  <si>
    <t>theta drops progressively through the test to a number close to measured</t>
    <phoneticPr fontId="5" type="noConversion"/>
  </si>
  <si>
    <t>No Localization failure line is 7189</t>
    <phoneticPr fontId="5" type="noConversion"/>
  </si>
  <si>
    <t>Not really CB but not diffuse failure line is 8723</t>
    <phoneticPr fontId="5" type="noConversion"/>
  </si>
  <si>
    <t>Not really CB but not diffuse failure line is 8689</t>
    <phoneticPr fontId="5" type="noConversion"/>
  </si>
  <si>
    <t>No Localization failure line is 6011</t>
    <phoneticPr fontId="5" type="noConversion"/>
  </si>
  <si>
    <t>Not really CB but not diffuse failure line is 8814</t>
    <phoneticPr fontId="5" type="noConversion"/>
  </si>
  <si>
    <t>Elastic Vol</t>
  </si>
  <si>
    <t>Plastic strain dep Vol</t>
  </si>
  <si>
    <t>elastic shear</t>
  </si>
  <si>
    <t>plastic srn dep shr</t>
  </si>
  <si>
    <t xml:space="preserve">Had to modifiy K fit from standard to make this fit work.  </t>
  </si>
  <si>
    <t>gc puls gd</t>
  </si>
  <si>
    <t>sig 2</t>
  </si>
  <si>
    <t>ep2</t>
  </si>
  <si>
    <t>sig3</t>
  </si>
  <si>
    <t>ep3</t>
  </si>
  <si>
    <t>ASC</t>
  </si>
  <si>
    <t>ASCPS</t>
  </si>
  <si>
    <t>PS</t>
  </si>
  <si>
    <t>PSASE</t>
  </si>
  <si>
    <t>ASE</t>
  </si>
  <si>
    <t>failure row</t>
  </si>
  <si>
    <t>N2</t>
  </si>
  <si>
    <t>calc theta</t>
  </si>
  <si>
    <t>mu max</t>
  </si>
  <si>
    <t>calc theta min</t>
  </si>
  <si>
    <t>H Norm</t>
  </si>
  <si>
    <t>Hcr (CB)</t>
  </si>
  <si>
    <t>Hcr (shear)</t>
  </si>
  <si>
    <t>N3</t>
  </si>
  <si>
    <t>Hcr Norm</t>
  </si>
  <si>
    <t>New Mu</t>
  </si>
  <si>
    <t>Kcr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</si>
</sst>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9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164" fontId="4" fillId="0" borderId="3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164" fontId="0" fillId="0" borderId="1" xfId="0" applyNumberFormat="1" applyFill="1" applyBorder="1"/>
    <xf numFmtId="164" fontId="0" fillId="0" borderId="2" xfId="0" applyNumberFormat="1" applyFill="1" applyBorder="1"/>
    <xf numFmtId="0" fontId="0" fillId="0" borderId="2" xfId="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0" fontId="0" fillId="0" borderId="4" xfId="0" applyNumberFormat="1" applyFill="1" applyBorder="1"/>
    <xf numFmtId="164" fontId="0" fillId="0" borderId="0" xfId="0" applyNumberFormat="1" applyFill="1"/>
    <xf numFmtId="0" fontId="0" fillId="0" borderId="0" xfId="0" applyNumberFormat="1" applyFill="1"/>
    <xf numFmtId="2" fontId="1" fillId="0" borderId="3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2" fontId="2" fillId="0" borderId="4" xfId="0" applyNumberFormat="1" applyFont="1" applyFill="1" applyBorder="1"/>
    <xf numFmtId="2" fontId="2" fillId="0" borderId="3" xfId="0" applyNumberFormat="1" applyFont="1" applyFill="1" applyBorder="1"/>
    <xf numFmtId="2" fontId="2" fillId="0" borderId="2" xfId="0" applyNumberFormat="1" applyFont="1" applyFill="1" applyBorder="1"/>
    <xf numFmtId="2" fontId="2" fillId="0" borderId="4" xfId="0" applyNumberFormat="1" applyFont="1" applyFill="1" applyBorder="1" applyAlignment="1">
      <alignment wrapText="1"/>
    </xf>
    <xf numFmtId="2" fontId="2" fillId="0" borderId="0" xfId="0" applyNumberFormat="1" applyFont="1" applyFill="1"/>
    <xf numFmtId="164" fontId="1" fillId="0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164" fontId="2" fillId="0" borderId="0" xfId="0" applyNumberFormat="1" applyFont="1" applyFill="1"/>
    <xf numFmtId="2" fontId="1" fillId="0" borderId="3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2" fontId="2" fillId="0" borderId="0" xfId="0" applyNumberFormat="1" applyFont="1" applyFill="1"/>
    <xf numFmtId="2" fontId="2" fillId="2" borderId="3" xfId="0" applyNumberFormat="1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2" fontId="2" fillId="2" borderId="4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wrapText="1"/>
    </xf>
    <xf numFmtId="165" fontId="2" fillId="0" borderId="0" xfId="0" applyNumberFormat="1" applyFont="1" applyFill="1"/>
    <xf numFmtId="1" fontId="4" fillId="0" borderId="4" xfId="0" applyNumberFormat="1" applyFont="1" applyFill="1" applyBorder="1" applyAlignment="1">
      <alignment wrapText="1"/>
    </xf>
    <xf numFmtId="1" fontId="0" fillId="0" borderId="4" xfId="0" applyNumberFormat="1" applyFill="1" applyBorder="1"/>
    <xf numFmtId="1" fontId="0" fillId="0" borderId="2" xfId="0" applyNumberFormat="1" applyFill="1" applyBorder="1"/>
    <xf numFmtId="1" fontId="0" fillId="0" borderId="4" xfId="0" quotePrefix="1" applyNumberFormat="1" applyFill="1" applyBorder="1"/>
    <xf numFmtId="1" fontId="0" fillId="0" borderId="0" xfId="0" applyNumberFormat="1" applyFill="1"/>
    <xf numFmtId="1" fontId="3" fillId="0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0" fillId="0" borderId="6" xfId="0" applyNumberFormat="1" applyFill="1" applyBorder="1"/>
    <xf numFmtId="164" fontId="0" fillId="0" borderId="7" xfId="0" applyNumberFormat="1" applyFill="1" applyBorder="1"/>
    <xf numFmtId="0" fontId="0" fillId="0" borderId="7" xfId="0" applyNumberFormat="1" applyFill="1" applyBorder="1"/>
    <xf numFmtId="1" fontId="0" fillId="0" borderId="7" xfId="0" applyNumberFormat="1" applyFill="1" applyBorder="1"/>
    <xf numFmtId="164" fontId="0" fillId="0" borderId="5" xfId="0" applyNumberFormat="1" applyFill="1" applyBorder="1"/>
    <xf numFmtId="164" fontId="0" fillId="0" borderId="8" xfId="0" applyNumberFormat="1" applyFill="1" applyBorder="1"/>
    <xf numFmtId="0" fontId="0" fillId="0" borderId="8" xfId="0" applyNumberFormat="1" applyFill="1" applyBorder="1"/>
    <xf numFmtId="1" fontId="0" fillId="0" borderId="8" xfId="0" applyNumberFormat="1" applyFill="1" applyBorder="1"/>
    <xf numFmtId="164" fontId="0" fillId="0" borderId="9" xfId="0" applyNumberFormat="1" applyFill="1" applyBorder="1"/>
    <xf numFmtId="2" fontId="0" fillId="0" borderId="0" xfId="0" applyNumberFormat="1" applyFill="1"/>
    <xf numFmtId="164" fontId="4" fillId="0" borderId="7" xfId="0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1" fontId="8" fillId="0" borderId="0" xfId="0" applyNumberFormat="1" applyFont="1"/>
    <xf numFmtId="1" fontId="0" fillId="0" borderId="0" xfId="0" applyNumberFormat="1"/>
    <xf numFmtId="164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1" fontId="0" fillId="0" borderId="7" xfId="0" applyNumberFormat="1" applyBorder="1"/>
    <xf numFmtId="2" fontId="1" fillId="0" borderId="0" xfId="0" applyNumberFormat="1" applyFont="1" applyFill="1" applyBorder="1" applyAlignment="1">
      <alignment wrapText="1"/>
    </xf>
    <xf numFmtId="2" fontId="0" fillId="0" borderId="4" xfId="0" applyNumberFormat="1" applyFill="1" applyBorder="1"/>
    <xf numFmtId="2" fontId="0" fillId="0" borderId="2" xfId="0" applyNumberFormat="1" applyFill="1" applyBorder="1"/>
    <xf numFmtId="2" fontId="0" fillId="0" borderId="7" xfId="0" applyNumberFormat="1" applyFill="1" applyBorder="1"/>
    <xf numFmtId="2" fontId="0" fillId="0" borderId="0" xfId="0" applyNumberFormat="1"/>
    <xf numFmtId="166" fontId="1" fillId="0" borderId="4" xfId="0" applyNumberFormat="1" applyFont="1" applyFill="1" applyBorder="1" applyAlignment="1">
      <alignment wrapText="1"/>
    </xf>
    <xf numFmtId="166" fontId="0" fillId="0" borderId="0" xfId="0" applyNumberFormat="1"/>
    <xf numFmtId="166" fontId="8" fillId="0" borderId="0" xfId="0" applyNumberFormat="1" applyFont="1"/>
    <xf numFmtId="166" fontId="0" fillId="0" borderId="0" xfId="0" applyNumberFormat="1" applyFill="1"/>
    <xf numFmtId="0" fontId="1" fillId="0" borderId="4" xfId="0" applyNumberFormat="1" applyFont="1" applyFill="1" applyBorder="1" applyAlignment="1">
      <alignment wrapText="1"/>
    </xf>
    <xf numFmtId="164" fontId="0" fillId="0" borderId="10" xfId="0" applyNumberFormat="1" applyFill="1" applyBorder="1"/>
    <xf numFmtId="166" fontId="4" fillId="3" borderId="4" xfId="0" applyNumberFormat="1" applyFont="1" applyFill="1" applyBorder="1" applyAlignment="1">
      <alignment wrapText="1"/>
    </xf>
    <xf numFmtId="166" fontId="0" fillId="3" borderId="4" xfId="0" applyNumberForma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0" xfId="0" applyNumberFormat="1" applyFill="1"/>
    <xf numFmtId="164" fontId="1" fillId="3" borderId="4" xfId="0" applyNumberFormat="1" applyFont="1" applyFill="1" applyBorder="1" applyAlignment="1">
      <alignment wrapText="1"/>
    </xf>
    <xf numFmtId="164" fontId="0" fillId="3" borderId="10" xfId="0" applyNumberFormat="1" applyFill="1" applyBorder="1"/>
    <xf numFmtId="164" fontId="0" fillId="3" borderId="0" xfId="0" applyNumberFormat="1" applyFill="1"/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125" zoomScaleNormal="90" zoomScalePageLayoutView="90" workbookViewId="0">
      <pane xSplit="10" ySplit="1" topLeftCell="K11" activePane="bottomRight" state="frozen"/>
      <selection pane="topRight" activeCell="K1" sqref="K1"/>
      <selection pane="bottomLeft" activeCell="A2" sqref="A2"/>
      <selection pane="bottomRight" activeCell="T4" sqref="T4"/>
    </sheetView>
  </sheetViews>
  <sheetFormatPr baseColWidth="10" defaultRowHeight="13" x14ac:dyDescent="0"/>
  <cols>
    <col min="1" max="10" width="9.7109375" style="20" customWidth="1"/>
    <col min="11" max="12" width="9.7109375" style="23" customWidth="1"/>
    <col min="13" max="13" width="9.7109375" style="26" customWidth="1"/>
    <col min="14" max="14" width="10.5703125" style="20" customWidth="1"/>
    <col min="15" max="16" width="12" style="20" customWidth="1"/>
    <col min="17" max="23" width="9.7109375" style="20" customWidth="1"/>
    <col min="24" max="24" width="40.5703125" style="20" customWidth="1"/>
    <col min="25" max="16384" width="10.7109375" style="20"/>
  </cols>
  <sheetData>
    <row r="1" spans="1:24" s="14" customFormat="1" ht="26" customHeight="1">
      <c r="A1" s="13" t="str">
        <f>'by stress state'!A2</f>
        <v>4at42</v>
      </c>
      <c r="B1" s="13" t="str">
        <f>'by stress state'!B2</f>
        <v>20 lode</v>
      </c>
      <c r="C1" s="13">
        <f>'by stress state'!C2</f>
        <v>60</v>
      </c>
      <c r="D1" s="13">
        <f>'by stress state'!E2</f>
        <v>2639.0419999999999</v>
      </c>
      <c r="E1" s="13">
        <f>'by stress state'!F2</f>
        <v>113.29541999999999</v>
      </c>
      <c r="F1" s="13">
        <f>'by stress state'!G2</f>
        <v>2.11397707786527E-2</v>
      </c>
      <c r="G1" s="13">
        <f>'by stress state'!H2</f>
        <v>60.074280000000002</v>
      </c>
      <c r="H1" s="13">
        <f>'by stress state'!I2</f>
        <v>2.0536511120817998E-2</v>
      </c>
      <c r="I1" s="13">
        <f>'by stress state'!J2</f>
        <v>46.866824943017697</v>
      </c>
      <c r="J1" s="13">
        <f>'by stress state'!K2</f>
        <v>2.4825732638799801E-2</v>
      </c>
      <c r="K1" s="21">
        <f>'by stress state'!Q2</f>
        <v>1.5321569034288499E-2</v>
      </c>
      <c r="L1" s="21">
        <f>'by stress state'!T2</f>
        <v>1.6198413706824798E-2</v>
      </c>
      <c r="M1" s="24" t="s">
        <v>44</v>
      </c>
      <c r="N1" s="13">
        <f>'by stress state'!L2</f>
        <v>11519.644706156099</v>
      </c>
      <c r="O1" s="13">
        <f>'by stress state'!M2</f>
        <v>5432.3742187526404</v>
      </c>
      <c r="P1" s="13" t="s">
        <v>45</v>
      </c>
      <c r="Q1" s="13">
        <f>'by stress state'!N2</f>
        <v>0.29624169183420002</v>
      </c>
      <c r="R1" s="13">
        <f>'by stress state'!V2</f>
        <v>67.174068011837903</v>
      </c>
      <c r="S1" s="13" t="str">
        <f>'by stress state'!W2</f>
        <v>40-55</v>
      </c>
      <c r="T1" s="13" t="e">
        <f>'by stress state'!#REF!</f>
        <v>#REF!</v>
      </c>
      <c r="U1" s="13">
        <f>'by stress state'!AC2</f>
        <v>670.53084896805899</v>
      </c>
      <c r="V1" s="13" t="e">
        <f>'by stress state'!#REF!</f>
        <v>#REF!</v>
      </c>
      <c r="W1" s="13" t="str">
        <f>'by stress state'!AN2</f>
        <v>4at42</v>
      </c>
      <c r="X1" s="13"/>
    </row>
    <row r="2" spans="1:24" s="30" customFormat="1" ht="13" customHeight="1">
      <c r="A2" s="27" t="str">
        <f>'by stress state'!A7</f>
        <v>4at41</v>
      </c>
      <c r="B2" s="27" t="str">
        <f>'by stress state'!B7</f>
        <v>ASC</v>
      </c>
      <c r="C2" s="27">
        <f>'by stress state'!C7</f>
        <v>45</v>
      </c>
      <c r="D2" s="27">
        <f>'by stress state'!E7</f>
        <v>2366.0360999999998</v>
      </c>
      <c r="E2" s="27">
        <f>'by stress state'!F7</f>
        <v>94.341660000000005</v>
      </c>
      <c r="F2" s="27">
        <f>'by stress state'!G7</f>
        <v>1.9865938345231801E-2</v>
      </c>
      <c r="G2" s="27">
        <f>'by stress state'!H7</f>
        <v>45.076202000000002</v>
      </c>
      <c r="H2" s="27">
        <f>'by stress state'!I7</f>
        <v>6.6298165822397202E-3</v>
      </c>
      <c r="I2" s="27">
        <f>'by stress state'!J7</f>
        <v>42.660923916494397</v>
      </c>
      <c r="J2" s="27">
        <f>'by stress state'!K7</f>
        <v>3.06893507131763E-2</v>
      </c>
      <c r="K2" s="28">
        <f>'by stress state'!Q7</f>
        <v>3.1956561377879901E-3</v>
      </c>
      <c r="L2" s="28">
        <f>'by stress state'!T7</f>
        <v>2.3619188029714699E-2</v>
      </c>
      <c r="M2" s="29">
        <f>(L2-$L$7)/$L$7</f>
        <v>0.71762954468970452</v>
      </c>
      <c r="N2" s="27">
        <f>'by stress state'!L7</f>
        <v>13125.8287808962</v>
      </c>
      <c r="O2" s="27">
        <f>'by stress state'!M7</f>
        <v>6033.9380897536903</v>
      </c>
      <c r="P2" s="27">
        <f>(O2-$P$7)/$P$7</f>
        <v>-0.32538695878776319</v>
      </c>
      <c r="Q2" s="27">
        <f>'by stress state'!N7</f>
        <v>0.30069096603443102</v>
      </c>
      <c r="R2" s="27">
        <f>'by stress state'!V7</f>
        <v>17.367324642744599</v>
      </c>
      <c r="S2" s="27">
        <f>'by stress state'!W7</f>
        <v>0</v>
      </c>
      <c r="T2" s="27" t="e">
        <f>'by stress state'!#REF!</f>
        <v>#REF!</v>
      </c>
      <c r="U2" s="27">
        <f>'by stress state'!AC7</f>
        <v>41.7</v>
      </c>
      <c r="V2" s="27" t="e">
        <f>'by stress state'!#REF!</f>
        <v>#REF!</v>
      </c>
      <c r="W2" s="27" t="str">
        <f>'by stress state'!AN7</f>
        <v>4at41</v>
      </c>
      <c r="X2" s="27">
        <f>'by stress state'!AO7</f>
        <v>0</v>
      </c>
    </row>
    <row r="3" spans="1:24" s="18" customFormat="1" ht="13" customHeight="1">
      <c r="A3" s="15" t="str">
        <f>'by stress state'!A16</f>
        <v>4at07</v>
      </c>
      <c r="B3" s="15" t="str">
        <f>'by stress state'!B16</f>
        <v>ASCPS</v>
      </c>
      <c r="C3" s="15">
        <f>'by stress state'!C16</f>
        <v>60</v>
      </c>
      <c r="D3" s="15">
        <f>'by stress state'!E16</f>
        <v>2703.0439000000001</v>
      </c>
      <c r="E3" s="15">
        <f>'by stress state'!F16</f>
        <v>117.37714</v>
      </c>
      <c r="F3" s="15">
        <f>'by stress state'!G16</f>
        <v>1.6084297462817101E-2</v>
      </c>
      <c r="G3" s="15">
        <f>'by stress state'!H16</f>
        <v>60.175975999999999</v>
      </c>
      <c r="H3" s="15">
        <f>'by stress state'!I16</f>
        <v>1.62991482192738E-2</v>
      </c>
      <c r="I3" s="15">
        <f>'by stress state'!J16</f>
        <v>51.434070358238102</v>
      </c>
      <c r="J3" s="15">
        <f>'by stress state'!K16</f>
        <v>1.8497308049704599E-2</v>
      </c>
      <c r="K3" s="22">
        <f>'by stress state'!Q16</f>
        <v>1.19544040622994E-2</v>
      </c>
      <c r="L3" s="22">
        <f>'by stress state'!T16</f>
        <v>1.37949632225622E-2</v>
      </c>
      <c r="M3" s="25">
        <f t="shared" ref="M3:M6" si="0">(L3-$L$7)/$L$7</f>
        <v>3.1943676120919882E-3</v>
      </c>
      <c r="N3" s="15">
        <f>'by stress state'!L16</f>
        <v>13850.2921750643</v>
      </c>
      <c r="O3" s="15">
        <f>'by stress state'!M16</f>
        <v>10937.9622824245</v>
      </c>
      <c r="P3" s="15">
        <f t="shared" ref="P3:P6" si="1">(O3-$P$7)/$P$7</f>
        <v>0.22289819521703819</v>
      </c>
      <c r="Q3" s="15">
        <f>'by stress state'!N16</f>
        <v>0.18742033932639299</v>
      </c>
      <c r="R3" s="15">
        <f>'by stress state'!V16</f>
        <v>51.5</v>
      </c>
      <c r="S3" s="15">
        <f>'by stress state'!W16</f>
        <v>59</v>
      </c>
      <c r="T3" s="15" t="e">
        <f>'by stress state'!#REF!</f>
        <v>#REF!</v>
      </c>
      <c r="U3" s="15">
        <f>'by stress state'!AC16</f>
        <v>1407</v>
      </c>
      <c r="V3" s="15" t="e">
        <f>'by stress state'!#REF!</f>
        <v>#REF!</v>
      </c>
      <c r="W3" s="15" t="str">
        <f>'by stress state'!AN16</f>
        <v>4at07</v>
      </c>
      <c r="X3" s="17"/>
    </row>
    <row r="4" spans="1:24" s="16" customFormat="1">
      <c r="A4" s="15" t="str">
        <f>'by stress state'!A21</f>
        <v>4at25</v>
      </c>
      <c r="B4" s="15" t="str">
        <f>'by stress state'!B21</f>
        <v>ASE</v>
      </c>
      <c r="C4" s="15">
        <f>'by stress state'!C21</f>
        <v>60</v>
      </c>
      <c r="D4" s="15">
        <f>'by stress state'!E21</f>
        <v>2446.0419999999999</v>
      </c>
      <c r="E4" s="15">
        <f>'by stress state'!F21</f>
        <v>85.599097999999998</v>
      </c>
      <c r="F4" s="15">
        <f>'by stress state'!G21</f>
        <v>1.39773145339808E-2</v>
      </c>
      <c r="G4" s="15">
        <f>'by stress state'!H21</f>
        <v>60.291682999999999</v>
      </c>
      <c r="H4" s="15">
        <f>'by stress state'!I21</f>
        <v>1.6110866550122501E-2</v>
      </c>
      <c r="I4" s="15">
        <f>'by stress state'!J21</f>
        <v>43.911358375048799</v>
      </c>
      <c r="J4" s="15">
        <f>'by stress state'!K21</f>
        <v>1.70898442645641E-2</v>
      </c>
      <c r="K4" s="22">
        <f>'by stress state'!Q21</f>
        <v>1.10802466570472E-2</v>
      </c>
      <c r="L4" s="22">
        <f>'by stress state'!T21</f>
        <v>1.08819958317236E-2</v>
      </c>
      <c r="M4" s="25">
        <f t="shared" si="0"/>
        <v>-0.20864182450964447</v>
      </c>
      <c r="N4" s="15">
        <f>'by stress state'!L21</f>
        <v>11984.9410771409</v>
      </c>
      <c r="O4" s="15">
        <f>'by stress state'!M21</f>
        <v>7073.5229524532997</v>
      </c>
      <c r="P4" s="15">
        <f t="shared" si="1"/>
        <v>-0.20915813850621182</v>
      </c>
      <c r="Q4" s="15">
        <f>'by stress state'!N21</f>
        <v>0.25341175365331797</v>
      </c>
      <c r="R4" s="15">
        <f>'by stress state'!V21</f>
        <v>0</v>
      </c>
      <c r="S4" s="15">
        <f>'by stress state'!W21</f>
        <v>70</v>
      </c>
      <c r="T4" s="15" t="e">
        <f>'by stress state'!#REF!</f>
        <v>#REF!</v>
      </c>
      <c r="U4" s="15">
        <f>'by stress state'!AC21</f>
        <v>488</v>
      </c>
      <c r="V4" s="15" t="e">
        <f>'by stress state'!#REF!</f>
        <v>#REF!</v>
      </c>
      <c r="W4" s="15" t="str">
        <f>'by stress state'!AN21</f>
        <v>4at25</v>
      </c>
      <c r="X4" s="15"/>
    </row>
    <row r="5" spans="1:24" s="16" customFormat="1">
      <c r="A5" s="15" t="str">
        <f>'by stress state'!A26</f>
        <v>4at37</v>
      </c>
      <c r="B5" s="15" t="str">
        <f>'by stress state'!B26</f>
        <v>ASEPS</v>
      </c>
      <c r="C5" s="15">
        <f>'by stress state'!C26</f>
        <v>60</v>
      </c>
      <c r="D5" s="15">
        <f>'by stress state'!E26</f>
        <v>2393.0391</v>
      </c>
      <c r="E5" s="15">
        <f>'by stress state'!F26</f>
        <v>96.898330999999999</v>
      </c>
      <c r="F5" s="15">
        <f>'by stress state'!G26</f>
        <v>1.40125836325459E-2</v>
      </c>
      <c r="G5" s="15">
        <f>'by stress state'!H26</f>
        <v>60.265864999999998</v>
      </c>
      <c r="H5" s="15">
        <f>'by stress state'!I26</f>
        <v>2.0338582404199501E-2</v>
      </c>
      <c r="I5" s="15">
        <f>'by stress state'!J26</f>
        <v>44.3624435883101</v>
      </c>
      <c r="J5" s="15">
        <f>'by stress state'!K26</f>
        <v>1.3731248453256699E-2</v>
      </c>
      <c r="K5" s="22">
        <f>'by stress state'!Q26</f>
        <v>1.6317056216585801E-2</v>
      </c>
      <c r="L5" s="22">
        <f>'by stress state'!T26</f>
        <v>1.0425016694577001E-2</v>
      </c>
      <c r="M5" s="25">
        <f t="shared" si="0"/>
        <v>-0.24187416366890424</v>
      </c>
      <c r="N5" s="15">
        <f>'by stress state'!L26</f>
        <v>14985.8193602269</v>
      </c>
      <c r="O5" s="15">
        <f>'by stress state'!M26</f>
        <v>13417.8263431921</v>
      </c>
      <c r="P5" s="15">
        <f t="shared" si="1"/>
        <v>0.50015470844978327</v>
      </c>
      <c r="Q5" s="15">
        <f>'by stress state'!N26</f>
        <v>0.15521813360865999</v>
      </c>
      <c r="R5" s="15">
        <f>'by stress state'!V26</f>
        <v>48.266185279205899</v>
      </c>
      <c r="S5" s="15" t="str">
        <f>'by stress state'!W26</f>
        <v>62/80</v>
      </c>
      <c r="T5" s="15" t="e">
        <f>'by stress state'!#REF!</f>
        <v>#REF!</v>
      </c>
      <c r="U5" s="15">
        <f>'by stress state'!AC26</f>
        <v>2850.1</v>
      </c>
      <c r="V5" s="15"/>
      <c r="W5" s="15" t="str">
        <f>'by stress state'!AN26</f>
        <v>4at37</v>
      </c>
      <c r="X5" s="15"/>
    </row>
    <row r="6" spans="1:24" s="16" customFormat="1">
      <c r="A6" s="15" t="str">
        <f>'by stress state'!A31</f>
        <v>4at19</v>
      </c>
      <c r="B6" s="15" t="str">
        <f>'by stress state'!B31</f>
        <v>PS</v>
      </c>
      <c r="C6" s="15">
        <f>'by stress state'!C31</f>
        <v>60</v>
      </c>
      <c r="D6" s="15">
        <f>'by stress state'!E31</f>
        <v>2923.04</v>
      </c>
      <c r="E6" s="15">
        <f>'by stress state'!F31</f>
        <v>107.77624</v>
      </c>
      <c r="F6" s="15">
        <f>'by stress state'!G31</f>
        <v>1.33276710411199E-2</v>
      </c>
      <c r="G6" s="15">
        <f>'by stress state'!H31</f>
        <v>59.978530999999997</v>
      </c>
      <c r="H6" s="15">
        <f>'by stress state'!I31</f>
        <v>1.3082607509623799E-2</v>
      </c>
      <c r="I6" s="15">
        <f>'by stress state'!J31</f>
        <v>47.840372632735502</v>
      </c>
      <c r="J6" s="15">
        <f>'by stress state'!K31</f>
        <v>1.6625216923756798E-2</v>
      </c>
      <c r="K6" s="22">
        <f>'by stress state'!Q31</f>
        <v>8.2373014342758209E-3</v>
      </c>
      <c r="L6" s="22">
        <f>'by stress state'!T31</f>
        <v>1.00340229924488E-2</v>
      </c>
      <c r="M6" s="25">
        <f t="shared" si="0"/>
        <v>-0.27030792412324761</v>
      </c>
      <c r="N6" s="15">
        <f>'by stress state'!L31</f>
        <v>12378.6877582739</v>
      </c>
      <c r="O6" s="15">
        <f>'by stress state'!M31</f>
        <v>7258.2256160746201</v>
      </c>
      <c r="P6" s="15">
        <f t="shared" si="1"/>
        <v>-0.18850780637284612</v>
      </c>
      <c r="Q6" s="15">
        <f>'by stress state'!N31</f>
        <v>0.25475813001828401</v>
      </c>
      <c r="R6" s="15">
        <f>'by stress state'!V31</f>
        <v>62.786237670921999</v>
      </c>
      <c r="S6" s="15">
        <f>'by stress state'!W31</f>
        <v>64</v>
      </c>
      <c r="T6" s="15" t="e">
        <f>'by stress state'!#REF!</f>
        <v>#REF!</v>
      </c>
      <c r="U6" s="15">
        <f>'by stress state'!AC31</f>
        <v>949.3</v>
      </c>
      <c r="V6" s="15">
        <f>'by stress state'!AJ3</f>
        <v>0</v>
      </c>
      <c r="W6" s="15" t="str">
        <f>'by stress state'!AN31</f>
        <v>4at19</v>
      </c>
      <c r="X6" s="15"/>
    </row>
    <row r="7" spans="1:24" s="16" customFormat="1">
      <c r="A7" s="15" t="s">
        <v>58</v>
      </c>
      <c r="B7" s="15"/>
      <c r="C7" s="15"/>
      <c r="D7" s="15"/>
      <c r="E7" s="15"/>
      <c r="F7" s="15"/>
      <c r="G7" s="15"/>
      <c r="H7" s="15"/>
      <c r="I7" s="15"/>
      <c r="J7" s="15"/>
      <c r="K7" s="22"/>
      <c r="L7" s="22">
        <f>AVERAGE(L2:L6)</f>
        <v>1.375103735420526E-2</v>
      </c>
      <c r="M7" s="25"/>
      <c r="N7" s="15"/>
      <c r="O7" s="15"/>
      <c r="P7" s="15">
        <f>AVERAGE(O2:O6)</f>
        <v>8944.2950567796415</v>
      </c>
      <c r="Q7" s="15"/>
      <c r="R7" s="15"/>
      <c r="S7" s="15"/>
      <c r="T7" s="15"/>
      <c r="U7" s="15"/>
      <c r="V7" s="15"/>
      <c r="W7" s="15"/>
      <c r="X7" s="15"/>
    </row>
    <row r="8" spans="1:24" s="30" customFormat="1" ht="13" customHeight="1">
      <c r="A8" s="27" t="str">
        <f>'by stress state'!A8</f>
        <v>4at03</v>
      </c>
      <c r="B8" s="27" t="str">
        <f>'by stress state'!B8</f>
        <v>ASC</v>
      </c>
      <c r="C8" s="27">
        <f>'by stress state'!C8</f>
        <v>60</v>
      </c>
      <c r="D8" s="27">
        <f>'by stress state'!E8</f>
        <v>2880.0419999999999</v>
      </c>
      <c r="E8" s="27">
        <f>'by stress state'!F8</f>
        <v>117.93326999999999</v>
      </c>
      <c r="F8" s="27">
        <f>'by stress state'!G8</f>
        <v>2.15363250568281E-2</v>
      </c>
      <c r="G8" s="27">
        <f>'by stress state'!H8</f>
        <v>60.050376999999997</v>
      </c>
      <c r="H8" s="27">
        <f>'by stress state'!I8</f>
        <v>2.1367728336458499E-2</v>
      </c>
      <c r="I8" s="27">
        <f>'by stress state'!J8</f>
        <v>50.1356684353727</v>
      </c>
      <c r="J8" s="27">
        <f>'by stress state'!K8</f>
        <v>2.5328343214675701E-2</v>
      </c>
      <c r="K8" s="28">
        <f>'by stress state'!Q8</f>
        <v>1.61212084660824E-2</v>
      </c>
      <c r="L8" s="28">
        <f>'by stress state'!T8</f>
        <v>1.8152445368019202E-2</v>
      </c>
      <c r="M8" s="29"/>
      <c r="N8" s="27">
        <f>'by stress state'!L8</f>
        <v>11445.754230164701</v>
      </c>
      <c r="O8" s="27">
        <f>'by stress state'!M8</f>
        <v>6986.6753271484904</v>
      </c>
      <c r="P8" s="27"/>
      <c r="Q8" s="27">
        <f>'by stress state'!N8</f>
        <v>0.24639365236080699</v>
      </c>
      <c r="R8" s="27">
        <f>'by stress state'!V8</f>
        <v>23.01</v>
      </c>
      <c r="S8" s="27"/>
      <c r="T8" s="27" t="e">
        <f>'by stress state'!#REF!</f>
        <v>#REF!</v>
      </c>
      <c r="U8" s="27">
        <f>'by stress state'!AC8</f>
        <v>275.05</v>
      </c>
      <c r="V8" s="27" t="e">
        <f>'by stress state'!#REF!</f>
        <v>#REF!</v>
      </c>
      <c r="W8" s="27" t="str">
        <f>'by stress state'!AN8</f>
        <v>4at03</v>
      </c>
      <c r="X8" s="31"/>
    </row>
    <row r="9" spans="1:24" s="16" customFormat="1" ht="15" customHeight="1">
      <c r="A9" s="15" t="str">
        <f>'by stress state'!A3</f>
        <v>4at51</v>
      </c>
      <c r="B9" s="15" t="str">
        <f>'by stress state'!B3</f>
        <v>20 lode</v>
      </c>
      <c r="C9" s="15">
        <f>'by stress state'!C3</f>
        <v>90</v>
      </c>
      <c r="D9" s="15">
        <f>'by stress state'!E3</f>
        <v>3193.0448999999999</v>
      </c>
      <c r="E9" s="15">
        <f>'by stress state'!F3</f>
        <v>149.17357999999999</v>
      </c>
      <c r="F9" s="15">
        <f>'by stress state'!G3</f>
        <v>1.8843653089238799E-2</v>
      </c>
      <c r="G9" s="15">
        <f>'by stress state'!H3</f>
        <v>90.171638000000002</v>
      </c>
      <c r="H9" s="15">
        <f>'by stress state'!I3</f>
        <v>2.2301400267191601E-2</v>
      </c>
      <c r="I9" s="15">
        <f>'by stress state'!J3</f>
        <v>51.945962467819598</v>
      </c>
      <c r="J9" s="15">
        <f>'by stress state'!K3</f>
        <v>2.0228494925594202E-2</v>
      </c>
      <c r="K9" s="22">
        <f>'by stress state'!Q3</f>
        <v>1.50842714656968E-2</v>
      </c>
      <c r="L9" s="22">
        <f>'by stress state'!T3</f>
        <v>1.41194067086518E-2</v>
      </c>
      <c r="M9" s="25">
        <f>(L9-$L$16)/$L$16</f>
        <v>-4.0280528745549542E-2</v>
      </c>
      <c r="N9" s="15">
        <f>'by stress state'!L3</f>
        <v>12494.115108673601</v>
      </c>
      <c r="O9" s="15">
        <f>'by stress state'!M3</f>
        <v>8503.0630796519108</v>
      </c>
      <c r="P9" s="15">
        <f>(O9-$P$16)/$P$16</f>
        <v>1.9953617854757081E-2</v>
      </c>
      <c r="Q9" s="15">
        <f>'by stress state'!N3</f>
        <v>0.2226382223909</v>
      </c>
      <c r="R9" s="15">
        <f>'by stress state'!V3</f>
        <v>14.773125856983199</v>
      </c>
      <c r="S9" s="15">
        <f>'by stress state'!W3</f>
        <v>0</v>
      </c>
      <c r="T9" s="15" t="e">
        <f>'by stress state'!#REF!</f>
        <v>#REF!</v>
      </c>
      <c r="U9" s="15">
        <f>'by stress state'!AC3</f>
        <v>1638.1207546630801</v>
      </c>
      <c r="V9" s="15"/>
      <c r="W9" s="15" t="str">
        <f>'by stress state'!AN3</f>
        <v>4at51</v>
      </c>
      <c r="X9" s="19">
        <f>'by stress state'!AO3</f>
        <v>0</v>
      </c>
    </row>
    <row r="10" spans="1:24" s="16" customFormat="1">
      <c r="A10" s="15" t="str">
        <f>'by stress state'!A5</f>
        <v>4at50</v>
      </c>
      <c r="B10" s="15" t="str">
        <f>'by stress state'!B5</f>
        <v>25 lode</v>
      </c>
      <c r="C10" s="15">
        <f>'by stress state'!C5</f>
        <v>90</v>
      </c>
      <c r="D10" s="15">
        <f>'by stress state'!E5</f>
        <v>3658.0439000000001</v>
      </c>
      <c r="E10" s="15">
        <f>'by stress state'!F5</f>
        <v>156.76043999999999</v>
      </c>
      <c r="F10" s="15">
        <f>'by stress state'!G5</f>
        <v>2.9373064001749799E-2</v>
      </c>
      <c r="G10" s="15">
        <f>'by stress state'!H5</f>
        <v>90.050094999999999</v>
      </c>
      <c r="H10" s="15">
        <f>'by stress state'!I5</f>
        <v>2.7213147025529301E-2</v>
      </c>
      <c r="I10" s="15">
        <f>'by stress state'!J5</f>
        <v>58.0177583409261</v>
      </c>
      <c r="J10" s="15">
        <f>'by stress state'!K5</f>
        <v>3.5174835993639499E-2</v>
      </c>
      <c r="K10" s="22">
        <f>'by stress state'!Q5</f>
        <v>1.97695053710065E-2</v>
      </c>
      <c r="L10" s="22">
        <f>'by stress state'!T5</f>
        <v>2.67344891544978E-2</v>
      </c>
      <c r="M10" s="25">
        <f t="shared" ref="M10:M15" si="2">(L10-$L$16)/$L$16</f>
        <v>0.81718752955041141</v>
      </c>
      <c r="N10" s="15">
        <f>'by stress state'!L5</f>
        <v>12097.585990760899</v>
      </c>
      <c r="O10" s="15">
        <f>'by stress state'!M5</f>
        <v>6873.8595044307503</v>
      </c>
      <c r="P10" s="15">
        <f t="shared" ref="P10:P15" si="3">(O10-$P$16)/$P$16</f>
        <v>-0.17547149721292427</v>
      </c>
      <c r="Q10" s="15">
        <f>'by stress state'!N5</f>
        <v>0.26113974503079102</v>
      </c>
      <c r="R10" s="15">
        <f>'by stress state'!V5</f>
        <v>0</v>
      </c>
      <c r="S10" s="15" t="str">
        <f>'by stress state'!W5</f>
        <v>DL</v>
      </c>
      <c r="T10" s="15" t="e">
        <f>'by stress state'!#REF!</f>
        <v>#REF!</v>
      </c>
      <c r="U10" s="15">
        <f>'by stress state'!AC5</f>
        <v>-154.19421708042799</v>
      </c>
      <c r="V10" s="15"/>
      <c r="W10" s="15" t="str">
        <f>'by stress state'!AN5</f>
        <v>4at50</v>
      </c>
      <c r="X10" s="19"/>
    </row>
    <row r="11" spans="1:24" s="30" customFormat="1" ht="13" customHeight="1">
      <c r="A11" s="27" t="str">
        <f>'by stress state'!A9</f>
        <v>4at08</v>
      </c>
      <c r="B11" s="27" t="str">
        <f>'by stress state'!B9</f>
        <v>ASC</v>
      </c>
      <c r="C11" s="27">
        <f>'by stress state'!C9</f>
        <v>68</v>
      </c>
      <c r="D11" s="27">
        <f>'by stress state'!E9</f>
        <v>3003.0360999999998</v>
      </c>
      <c r="E11" s="27">
        <f>'by stress state'!F9</f>
        <v>129.14053000000001</v>
      </c>
      <c r="F11" s="27">
        <f>'by stress state'!G9</f>
        <v>1.7881034059492599E-2</v>
      </c>
      <c r="G11" s="27">
        <f>'by stress state'!H9</f>
        <v>68.135138999999995</v>
      </c>
      <c r="H11" s="27">
        <f>'by stress state'!I9</f>
        <v>1.7044352887838999E-2</v>
      </c>
      <c r="I11" s="27">
        <f>'by stress state'!J9</f>
        <v>52.821924781857497</v>
      </c>
      <c r="J11" s="27">
        <f>'by stress state'!K9</f>
        <v>2.1370399595310698E-2</v>
      </c>
      <c r="K11" s="28">
        <f>'by stress state'!Q9</f>
        <v>1.14519569240858E-2</v>
      </c>
      <c r="L11" s="28">
        <f>'by stress state'!T9</f>
        <v>1.36341342363235E-2</v>
      </c>
      <c r="M11" s="29">
        <f t="shared" si="2"/>
        <v>-7.3265302834667478E-2</v>
      </c>
      <c r="N11" s="27">
        <f>'by stress state'!L9</f>
        <v>12183.532682881099</v>
      </c>
      <c r="O11" s="27">
        <f>'by stress state'!M9</f>
        <v>6827.8325950252702</v>
      </c>
      <c r="P11" s="27">
        <f t="shared" si="3"/>
        <v>-0.1809924856293379</v>
      </c>
      <c r="Q11" s="27">
        <f>'by stress state'!N9</f>
        <v>0.26389766202773601</v>
      </c>
      <c r="R11" s="27">
        <f>'by stress state'!V9</f>
        <v>33.799999999999997</v>
      </c>
      <c r="S11" s="27" t="str">
        <f>'by stress state'!W9</f>
        <v>Diff shear</v>
      </c>
      <c r="T11" s="27" t="e">
        <f>'by stress state'!#REF!</f>
        <v>#REF!</v>
      </c>
      <c r="U11" s="27">
        <f>'by stress state'!AC9</f>
        <v>514.16999999999996</v>
      </c>
      <c r="V11" s="27" t="e">
        <f>'by stress state'!#REF!</f>
        <v>#REF!</v>
      </c>
      <c r="W11" s="27" t="str">
        <f>'by stress state'!AN9</f>
        <v>4at08</v>
      </c>
    </row>
    <row r="12" spans="1:24" s="16" customFormat="1">
      <c r="A12" s="15" t="str">
        <f>'by stress state'!A17</f>
        <v>4at13</v>
      </c>
      <c r="B12" s="15" t="str">
        <f>'by stress state'!B17</f>
        <v>ASCPS</v>
      </c>
      <c r="C12" s="15">
        <f>'by stress state'!C17</f>
        <v>90</v>
      </c>
      <c r="D12" s="15">
        <f>'by stress state'!E17</f>
        <v>3412.0448999999999</v>
      </c>
      <c r="E12" s="15">
        <f>'by stress state'!F17</f>
        <v>162.73337000000001</v>
      </c>
      <c r="F12" s="15">
        <f>'by stress state'!G17</f>
        <v>2.0507385826771699E-2</v>
      </c>
      <c r="G12" s="15">
        <f>'by stress state'!H17</f>
        <v>90.140793000000002</v>
      </c>
      <c r="H12" s="15">
        <f>'by stress state'!I17</f>
        <v>3.1165304000787399E-2</v>
      </c>
      <c r="I12" s="15">
        <f>'by stress state'!J17</f>
        <v>65.240629025364598</v>
      </c>
      <c r="J12" s="15">
        <f>'by stress state'!K17</f>
        <v>1.81124470934848E-2</v>
      </c>
      <c r="K12" s="22">
        <f>'by stress state'!Q17</f>
        <v>2.3552593453567399E-2</v>
      </c>
      <c r="L12" s="22">
        <f>'by stress state'!T17</f>
        <v>9.8668603167888901E-3</v>
      </c>
      <c r="M12" s="25">
        <f t="shared" si="2"/>
        <v>-0.32933315389465495</v>
      </c>
      <c r="N12" s="15">
        <f>'by stress state'!L17</f>
        <v>11840.827579201399</v>
      </c>
      <c r="O12" s="15">
        <f>'by stress state'!M17</f>
        <v>7912.1875485867304</v>
      </c>
      <c r="P12" s="15">
        <f t="shared" si="3"/>
        <v>-5.0922680482247962E-2</v>
      </c>
      <c r="Q12" s="15">
        <f>'by stress state'!N17</f>
        <v>0.22675557924855799</v>
      </c>
      <c r="R12" s="15">
        <f>'by stress state'!V17</f>
        <v>57.463664546075897</v>
      </c>
      <c r="S12" s="15">
        <f>'by stress state'!W17</f>
        <v>53</v>
      </c>
      <c r="T12" s="15" t="e">
        <f>'by stress state'!#REF!</f>
        <v>#REF!</v>
      </c>
      <c r="U12" s="15">
        <f>'by stress state'!AC17</f>
        <v>933.8</v>
      </c>
      <c r="V12" s="15" t="e">
        <f>'by stress state'!#REF!</f>
        <v>#REF!</v>
      </c>
      <c r="W12" s="15" t="str">
        <f>'by stress state'!AN17</f>
        <v>4at13</v>
      </c>
    </row>
    <row r="13" spans="1:24" s="16" customFormat="1" ht="16" customHeight="1">
      <c r="A13" s="15" t="str">
        <f>'by stress state'!A22</f>
        <v>4at33</v>
      </c>
      <c r="B13" s="15" t="str">
        <f>'by stress state'!B22</f>
        <v>ASE</v>
      </c>
      <c r="C13" s="15">
        <f>'by stress state'!C22</f>
        <v>90</v>
      </c>
      <c r="D13" s="15">
        <f>'by stress state'!E22</f>
        <v>3035.0351999999998</v>
      </c>
      <c r="E13" s="15">
        <f>'by stress state'!F22</f>
        <v>120.96543</v>
      </c>
      <c r="F13" s="15">
        <f>'by stress state'!G22</f>
        <v>1.50570815058618E-2</v>
      </c>
      <c r="G13" s="15">
        <f>'by stress state'!H22</f>
        <v>90.218315000000004</v>
      </c>
      <c r="H13" s="15">
        <f>'by stress state'!I22</f>
        <v>2.4410119153893298E-2</v>
      </c>
      <c r="I13" s="15">
        <f>'by stress state'!J22</f>
        <v>53.359517914268203</v>
      </c>
      <c r="J13" s="15">
        <f>'by stress state'!K22</f>
        <v>1.6073688339301302E-2</v>
      </c>
      <c r="K13" s="22">
        <f>'by stress state'!Q22</f>
        <v>1.8574865176654499E-2</v>
      </c>
      <c r="L13" s="22">
        <f>'by stress state'!T22</f>
        <v>1.21594506855936E-2</v>
      </c>
      <c r="M13" s="25">
        <f t="shared" si="2"/>
        <v>-0.17350198747573725</v>
      </c>
      <c r="N13" s="15">
        <f>'by stress state'!L22</f>
        <v>15460.9063036346</v>
      </c>
      <c r="O13" s="15">
        <f>'by stress state'!M22</f>
        <v>13632.161006811501</v>
      </c>
      <c r="P13" s="15">
        <f t="shared" si="3"/>
        <v>0.63519567099873042</v>
      </c>
      <c r="Q13" s="15">
        <f>'by stress state'!N22</f>
        <v>0.15928047280519</v>
      </c>
      <c r="R13" s="15"/>
      <c r="S13" s="15">
        <f>'by stress state'!W22</f>
        <v>46</v>
      </c>
      <c r="T13" s="15" t="e">
        <f>'by stress state'!#REF!</f>
        <v>#REF!</v>
      </c>
      <c r="U13" s="15">
        <f>'by stress state'!AC22</f>
        <v>372.5</v>
      </c>
      <c r="V13" s="15" t="e">
        <f>'by stress state'!#REF!</f>
        <v>#REF!</v>
      </c>
      <c r="W13" s="15" t="str">
        <f>'by stress state'!AN22</f>
        <v>4at33</v>
      </c>
      <c r="X13" s="19">
        <f>'by stress state'!AO22</f>
        <v>0</v>
      </c>
    </row>
    <row r="14" spans="1:24" s="16" customFormat="1">
      <c r="A14" s="15" t="str">
        <f>'by stress state'!A27</f>
        <v>4at24</v>
      </c>
      <c r="B14" s="15" t="str">
        <f>'by stress state'!B27</f>
        <v>ASEPS</v>
      </c>
      <c r="C14" s="15">
        <f>'by stress state'!C27</f>
        <v>90</v>
      </c>
      <c r="D14" s="15">
        <f>'by stress state'!E27</f>
        <v>3361.0360999999998</v>
      </c>
      <c r="E14" s="15">
        <f>'by stress state'!F27</f>
        <v>137.06112999999999</v>
      </c>
      <c r="F14" s="15">
        <f>'by stress state'!G27</f>
        <v>1.9670673525809299E-2</v>
      </c>
      <c r="G14" s="15">
        <f>'by stress state'!H27</f>
        <v>90.116302000000005</v>
      </c>
      <c r="H14" s="15">
        <f>'by stress state'!I27</f>
        <v>1.9124819605336799E-2</v>
      </c>
      <c r="I14" s="15">
        <f>'by stress state'!J27</f>
        <v>57.081472135198602</v>
      </c>
      <c r="J14" s="15">
        <f>'by stress state'!K27</f>
        <v>2.55657495282792E-2</v>
      </c>
      <c r="K14" s="22">
        <f>'by stress state'!Q27</f>
        <v>1.2086339476379E-2</v>
      </c>
      <c r="L14" s="22">
        <f>'by stress state'!T27</f>
        <v>1.7608250158956201E-2</v>
      </c>
      <c r="M14" s="25">
        <f t="shared" si="2"/>
        <v>0.19686194193375908</v>
      </c>
      <c r="N14" s="15">
        <f>'by stress state'!L27</f>
        <v>12803.375210116999</v>
      </c>
      <c r="O14" s="15">
        <f>'by stress state'!M27</f>
        <v>7173.2926998717603</v>
      </c>
      <c r="P14" s="15">
        <f t="shared" si="3"/>
        <v>-0.13955409096355523</v>
      </c>
      <c r="Q14" s="15">
        <f>'by stress state'!N27</f>
        <v>0.26395058896507601</v>
      </c>
      <c r="R14" s="15">
        <f>'by stress state'!V27</f>
        <v>30.781708112156199</v>
      </c>
      <c r="S14" s="15">
        <f>'by stress state'!W27</f>
        <v>41</v>
      </c>
      <c r="T14" s="15" t="e">
        <f>'by stress state'!#REF!</f>
        <v>#REF!</v>
      </c>
      <c r="U14" s="15">
        <f>'by stress state'!AC27</f>
        <v>476.6</v>
      </c>
      <c r="V14" s="15"/>
      <c r="W14" s="15" t="str">
        <f>'by stress state'!AN27</f>
        <v>4at24</v>
      </c>
      <c r="X14" s="19"/>
    </row>
    <row r="15" spans="1:24" s="16" customFormat="1">
      <c r="A15" s="15" t="str">
        <f>'by stress state'!A32</f>
        <v>4at09</v>
      </c>
      <c r="B15" s="15" t="str">
        <f>'by stress state'!B32</f>
        <v>ps</v>
      </c>
      <c r="C15" s="15">
        <f>'by stress state'!C32</f>
        <v>90</v>
      </c>
      <c r="D15" s="15">
        <f>'by stress state'!E32</f>
        <v>3386.0360999999998</v>
      </c>
      <c r="E15" s="15">
        <f>'by stress state'!F32</f>
        <v>149.44820000000001</v>
      </c>
      <c r="F15" s="15">
        <f>'by stress state'!G32</f>
        <v>1.77787031881015E-2</v>
      </c>
      <c r="G15" s="15">
        <f>'by stress state'!H32</f>
        <v>90.173248000000001</v>
      </c>
      <c r="H15" s="15">
        <f>'by stress state'!I32</f>
        <v>2.44014637030621E-2</v>
      </c>
      <c r="I15" s="15">
        <f>'by stress state'!J32</f>
        <v>59.206462192765201</v>
      </c>
      <c r="J15" s="15">
        <f>'by stress state'!K32</f>
        <v>1.6825135106380801E-2</v>
      </c>
      <c r="K15" s="22">
        <f>'by stress state'!Q32</f>
        <v>1.70794365804629E-2</v>
      </c>
      <c r="L15" s="22">
        <f>'by stress state'!T32</f>
        <v>8.8615097404674097E-3</v>
      </c>
      <c r="M15" s="25">
        <f t="shared" si="2"/>
        <v>-0.3976684985335614</v>
      </c>
      <c r="N15" s="15">
        <f>'by stress state'!L32</f>
        <v>12315.339248291401</v>
      </c>
      <c r="O15" s="15">
        <f>'by stress state'!M32</f>
        <v>7434.6116840435197</v>
      </c>
      <c r="P15" s="15">
        <f t="shared" si="3"/>
        <v>-0.10820853456542168</v>
      </c>
      <c r="Q15" s="15">
        <f>'by stress state'!N32</f>
        <v>0.24872105985052001</v>
      </c>
      <c r="R15" s="15">
        <f>'by stress state'!V32</f>
        <v>54.4</v>
      </c>
      <c r="S15" s="15">
        <f>'by stress state'!W32</f>
        <v>58</v>
      </c>
      <c r="T15" s="15" t="e">
        <f>'by stress state'!#REF!</f>
        <v>#REF!</v>
      </c>
      <c r="U15" s="15">
        <f>'by stress state'!AC32</f>
        <v>1448.7</v>
      </c>
      <c r="V15" s="15">
        <f>'by stress state'!AJ4</f>
        <v>0</v>
      </c>
      <c r="W15" s="15" t="str">
        <f>'by stress state'!AN32</f>
        <v>4at09</v>
      </c>
      <c r="X15" s="19"/>
    </row>
    <row r="16" spans="1:24" s="16" customFormat="1">
      <c r="A16" s="15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22"/>
      <c r="L16" s="22">
        <f>AVERAGE(L9:L15)</f>
        <v>1.4712014428754172E-2</v>
      </c>
      <c r="M16" s="25"/>
      <c r="N16" s="15"/>
      <c r="O16" s="15"/>
      <c r="P16" s="15">
        <f>AVERAGE(O9:O15)</f>
        <v>8336.7154454887768</v>
      </c>
      <c r="Q16" s="15"/>
      <c r="R16" s="15"/>
      <c r="S16" s="15"/>
      <c r="T16" s="15"/>
      <c r="U16" s="15"/>
      <c r="V16" s="15"/>
      <c r="W16" s="15"/>
      <c r="X16" s="15"/>
    </row>
    <row r="17" spans="1:24" s="30" customFormat="1" ht="13" customHeight="1">
      <c r="A17" s="27" t="str">
        <f>'by stress state'!A10</f>
        <v>4at46</v>
      </c>
      <c r="B17" s="27" t="str">
        <f>'by stress state'!B10</f>
        <v>ASC</v>
      </c>
      <c r="C17" s="27">
        <f>'by stress state'!C10</f>
        <v>68</v>
      </c>
      <c r="D17" s="27">
        <f>'by stress state'!E10</f>
        <v>3088.0439000000001</v>
      </c>
      <c r="E17" s="27">
        <f>'by stress state'!F10</f>
        <v>133.65382</v>
      </c>
      <c r="F17" s="27">
        <f>'by stress state'!G10</f>
        <v>2.4479507909011398E-2</v>
      </c>
      <c r="G17" s="27">
        <f>'by stress state'!H10</f>
        <v>68.180412000000004</v>
      </c>
      <c r="H17" s="27">
        <f>'by stress state'!I10</f>
        <v>2.76035657300665E-2</v>
      </c>
      <c r="I17" s="27">
        <f>'by stress state'!J10</f>
        <v>56.698831703360803</v>
      </c>
      <c r="J17" s="27">
        <f>'by stress state'!K10</f>
        <v>2.66240235417614E-2</v>
      </c>
      <c r="K17" s="28">
        <f>'by stress state'!Q10</f>
        <v>2.15589763177646E-2</v>
      </c>
      <c r="L17" s="28">
        <f>'by stress state'!T10</f>
        <v>1.6520684830002502E-2</v>
      </c>
      <c r="M17" s="29"/>
      <c r="N17" s="27">
        <f>'by stress state'!L10</f>
        <v>11279.577048068701</v>
      </c>
      <c r="O17" s="27">
        <f>'by stress state'!M10</f>
        <v>5611.8906156606499</v>
      </c>
      <c r="P17" s="27"/>
      <c r="Q17" s="27">
        <f>'by stress state'!N10</f>
        <v>0.286623491646602</v>
      </c>
      <c r="R17" s="27">
        <f>'by stress state'!V10</f>
        <v>23.022175589357101</v>
      </c>
      <c r="S17" s="27" t="str">
        <f>'by stress state'!W10</f>
        <v>CB</v>
      </c>
      <c r="T17" s="27" t="e">
        <f>'by stress state'!#REF!</f>
        <v>#REF!</v>
      </c>
      <c r="U17" s="27">
        <f>'by stress state'!AC10</f>
        <v>877.6</v>
      </c>
      <c r="V17" s="27" t="e">
        <f>'by stress state'!#REF!</f>
        <v>#REF!</v>
      </c>
      <c r="W17" s="27" t="str">
        <f>'by stress state'!AN10</f>
        <v>4at46</v>
      </c>
      <c r="X17" s="31"/>
    </row>
    <row r="18" spans="1:24" s="30" customFormat="1" ht="13" customHeight="1">
      <c r="A18" s="27" t="str">
        <f>'by stress state'!A11</f>
        <v>4at40</v>
      </c>
      <c r="B18" s="27" t="str">
        <f>'by stress state'!B11</f>
        <v>ASC</v>
      </c>
      <c r="C18" s="27">
        <f>'by stress state'!C11</f>
        <v>75</v>
      </c>
      <c r="D18" s="27">
        <f>'by stress state'!E11</f>
        <v>3003.0371</v>
      </c>
      <c r="E18" s="27">
        <f>'by stress state'!F11</f>
        <v>140.08319</v>
      </c>
      <c r="F18" s="27">
        <f>'by stress state'!G11</f>
        <v>2.2621122267716499E-2</v>
      </c>
      <c r="G18" s="27">
        <f>'by stress state'!H11</f>
        <v>75.055533999999994</v>
      </c>
      <c r="H18" s="27">
        <f>'by stress state'!I11</f>
        <v>2.2491540822086601E-2</v>
      </c>
      <c r="I18" s="27">
        <f>'by stress state'!J11</f>
        <v>56.328129866343403</v>
      </c>
      <c r="J18" s="27">
        <f>'by stress state'!K11</f>
        <v>2.7057752881970699E-2</v>
      </c>
      <c r="K18" s="28">
        <f>'by stress state'!Q11</f>
        <v>1.61910091294288E-2</v>
      </c>
      <c r="L18" s="28">
        <f>'by stress state'!T11</f>
        <v>1.8173293145913299E-2</v>
      </c>
      <c r="M18" s="29"/>
      <c r="N18" s="27">
        <f>'by stress state'!L11</f>
        <v>11912.5714560668</v>
      </c>
      <c r="O18" s="27">
        <f>'by stress state'!M11</f>
        <v>6340.0737399638601</v>
      </c>
      <c r="P18" s="27"/>
      <c r="Q18" s="27">
        <f>'by stress state'!N11</f>
        <v>0.27398739245752801</v>
      </c>
      <c r="R18" s="27">
        <f>'by stress state'!V11</f>
        <v>8.6862876794325796</v>
      </c>
      <c r="S18" s="27" t="str">
        <f>'by stress state'!W11</f>
        <v>??</v>
      </c>
      <c r="T18" s="27" t="e">
        <f>'by stress state'!#REF!</f>
        <v>#REF!</v>
      </c>
      <c r="U18" s="27">
        <f>'by stress state'!AC11</f>
        <v>237.3</v>
      </c>
      <c r="V18" s="27" t="e">
        <f>'by stress state'!#REF!</f>
        <v>#REF!</v>
      </c>
      <c r="W18" s="27" t="str">
        <f>'by stress state'!AN11</f>
        <v>4at40</v>
      </c>
    </row>
    <row r="19" spans="1:24" s="30" customFormat="1" ht="13" customHeight="1">
      <c r="A19" s="27" t="str">
        <f>'by stress state'!A12</f>
        <v>4at23</v>
      </c>
      <c r="B19" s="27" t="str">
        <f>'by stress state'!B12</f>
        <v>ASC</v>
      </c>
      <c r="C19" s="27">
        <f>'by stress state'!C12</f>
        <v>90</v>
      </c>
      <c r="D19" s="27">
        <f>'by stress state'!E12</f>
        <v>3310.0430000000001</v>
      </c>
      <c r="E19" s="27">
        <f>'by stress state'!F12</f>
        <v>153.38721000000001</v>
      </c>
      <c r="F19" s="27">
        <f>'by stress state'!G12</f>
        <v>2.4547961959755001E-2</v>
      </c>
      <c r="G19" s="27">
        <f>'by stress state'!H12</f>
        <v>90.175826999999998</v>
      </c>
      <c r="H19" s="27">
        <f>'by stress state'!I12</f>
        <v>2.3004396823613299E-2</v>
      </c>
      <c r="I19" s="27">
        <f>'by stress state'!J12</f>
        <v>54.749471003578698</v>
      </c>
      <c r="J19" s="27">
        <f>'by stress state'!K12</f>
        <v>2.9242174751145499E-2</v>
      </c>
      <c r="K19" s="28">
        <f>'by stress state'!Q12</f>
        <v>1.5751049464591198E-2</v>
      </c>
      <c r="L19" s="28">
        <f>'by stress state'!T12</f>
        <v>2.1370551280670499E-2</v>
      </c>
      <c r="M19" s="29"/>
      <c r="N19" s="27">
        <f>'by stress state'!L12</f>
        <v>12432.305049865599</v>
      </c>
      <c r="O19" s="27">
        <f>'by stress state'!M12</f>
        <v>6955.2959702574299</v>
      </c>
      <c r="P19" s="27"/>
      <c r="Q19" s="27">
        <f>'by stress state'!N12</f>
        <v>0.264239035940392</v>
      </c>
      <c r="R19" s="27">
        <f>'by stress state'!V12</f>
        <v>8.6870741012232902</v>
      </c>
      <c r="S19" s="27" t="str">
        <f>'by stress state'!W12</f>
        <v>CB</v>
      </c>
      <c r="T19" s="27" t="e">
        <f>'by stress state'!#REF!</f>
        <v>#REF!</v>
      </c>
      <c r="U19" s="27">
        <f>'by stress state'!AC12</f>
        <v>256.8</v>
      </c>
      <c r="V19" s="27" t="e">
        <f>'by stress state'!#REF!</f>
        <v>#REF!</v>
      </c>
      <c r="W19" s="27" t="str">
        <f>'by stress state'!AN12</f>
        <v>4at23</v>
      </c>
    </row>
    <row r="20" spans="1:24" s="16" customFormat="1">
      <c r="A20" s="15" t="str">
        <f>'by stress state'!A4</f>
        <v>4at47</v>
      </c>
      <c r="B20" s="15" t="str">
        <f>'by stress state'!B4</f>
        <v>25 lode</v>
      </c>
      <c r="C20" s="15">
        <f>'by stress state'!C4</f>
        <v>60</v>
      </c>
      <c r="D20" s="15">
        <f>'by stress state'!E4</f>
        <v>2771.0459000000001</v>
      </c>
      <c r="E20" s="15">
        <f>'by stress state'!F4</f>
        <v>116.9662</v>
      </c>
      <c r="F20" s="15">
        <f>'by stress state'!G4</f>
        <v>2.4881398495188101E-2</v>
      </c>
      <c r="G20" s="15">
        <f>'by stress state'!H4</f>
        <v>60.118797000000001</v>
      </c>
      <c r="H20" s="15">
        <f>'by stress state'!I4</f>
        <v>1.5358829950306199E-2</v>
      </c>
      <c r="I20" s="15">
        <f>'by stress state'!J4</f>
        <v>49.4569822250443</v>
      </c>
      <c r="J20" s="15">
        <f>'by stress state'!K4</f>
        <v>3.4287123809180697E-2</v>
      </c>
      <c r="K20" s="22">
        <f>'by stress state'!Q4</f>
        <v>1.03780724128396E-2</v>
      </c>
      <c r="L20" s="22">
        <f>'by stress state'!T4</f>
        <v>2.6973414410384301E-2</v>
      </c>
      <c r="M20" s="25">
        <f>(L20-$L$27)/$L$27</f>
        <v>0.25448813686150784</v>
      </c>
      <c r="N20" s="15">
        <f>'by stress state'!L4</f>
        <v>12070.211518583301</v>
      </c>
      <c r="O20" s="15">
        <f>'by stress state'!M4</f>
        <v>6762.2296058390602</v>
      </c>
      <c r="P20" s="15">
        <f>(O20-$P$27)/$P$27</f>
        <v>-0.23741522725341388</v>
      </c>
      <c r="Q20" s="15">
        <f>'by stress state'!N4</f>
        <v>0.26395931230887798</v>
      </c>
      <c r="R20" s="15">
        <f>'by stress state'!V4</f>
        <v>12.587624362249199</v>
      </c>
      <c r="S20" s="15"/>
      <c r="T20" s="15" t="e">
        <f>'by stress state'!#REF!</f>
        <v>#REF!</v>
      </c>
      <c r="U20" s="15">
        <f>'by stress state'!AC4</f>
        <v>-175.93168724532401</v>
      </c>
      <c r="V20" s="15"/>
      <c r="W20" s="15" t="str">
        <f>'by stress state'!AN4</f>
        <v>4at47</v>
      </c>
      <c r="X20" s="19"/>
    </row>
    <row r="21" spans="1:24" s="16" customFormat="1">
      <c r="A21" s="15" t="str">
        <f>'by stress state'!A6</f>
        <v>4at01</v>
      </c>
      <c r="B21" s="15" t="str">
        <f>'by stress state'!B6</f>
        <v>ASC</v>
      </c>
      <c r="C21" s="15">
        <f>'by stress state'!C6</f>
        <v>30</v>
      </c>
      <c r="D21" s="15">
        <f>'by stress state'!E6</f>
        <v>1721.0449000000001</v>
      </c>
      <c r="E21" s="15">
        <f>'by stress state'!F6</f>
        <v>62.152847000000001</v>
      </c>
      <c r="F21" s="15">
        <f>'by stress state'!G6</f>
        <v>1.7222341557305301E-2</v>
      </c>
      <c r="G21" s="15">
        <f>'by stress state'!H6</f>
        <v>26.001958999999999</v>
      </c>
      <c r="H21" s="15">
        <f>'by stress state'!I6</f>
        <v>1.33443523324726E-2</v>
      </c>
      <c r="I21" s="15">
        <f>'by stress state'!J6</f>
        <v>31.309632658813801</v>
      </c>
      <c r="J21" s="15">
        <f>'by stress state'!K6</f>
        <v>2.2413791600417898E-2</v>
      </c>
      <c r="K21" s="22">
        <f>'by stress state'!Q6</f>
        <v>1.09718686310394E-2</v>
      </c>
      <c r="L21" s="22">
        <f>'by stress state'!T6</f>
        <v>1.75666769896578E-2</v>
      </c>
      <c r="M21" s="25">
        <f t="shared" ref="M21:M26" si="4">(L21-$L$27)/$L$27</f>
        <v>-0.18300339911287625</v>
      </c>
      <c r="N21" s="15">
        <f>'by stress state'!L6</f>
        <v>10959.8051123778</v>
      </c>
      <c r="O21" s="15">
        <f>'by stress state'!M6</f>
        <v>6459.4372473284702</v>
      </c>
      <c r="P21" s="15">
        <f t="shared" ref="P21:P26" si="5">(O21-$P$27)/$P$27</f>
        <v>-0.27156148601174102</v>
      </c>
      <c r="Q21" s="15">
        <f>'by stress state'!N6</f>
        <v>0.25370008949321099</v>
      </c>
      <c r="R21" s="15"/>
      <c r="S21" s="15" t="str">
        <f>'by stress state'!W6</f>
        <v>55-60</v>
      </c>
      <c r="T21" s="15" t="e">
        <f>'by stress state'!#REF!</f>
        <v>#REF!</v>
      </c>
      <c r="U21" s="15">
        <f>'by stress state'!AC6</f>
        <v>207.27</v>
      </c>
      <c r="V21" s="15"/>
      <c r="W21" s="15" t="str">
        <f>'by stress state'!AN6</f>
        <v>4at01</v>
      </c>
      <c r="X21" s="15" t="str">
        <f>'by stress state'!AO6</f>
        <v>Conjugate bands formed</v>
      </c>
    </row>
    <row r="22" spans="1:24" s="30" customFormat="1" ht="13" customHeight="1">
      <c r="A22" s="27" t="str">
        <f>'by stress state'!A13</f>
        <v>4at44</v>
      </c>
      <c r="B22" s="27" t="str">
        <f>'by stress state'!B13</f>
        <v>ASC</v>
      </c>
      <c r="C22" s="27">
        <f>'by stress state'!C13</f>
        <v>120</v>
      </c>
      <c r="D22" s="27">
        <f>'by stress state'!E13</f>
        <v>3979.0419999999999</v>
      </c>
      <c r="E22" s="27">
        <f>'by stress state'!F13</f>
        <v>189.95639</v>
      </c>
      <c r="F22" s="27">
        <f>'by stress state'!G13</f>
        <v>3.0567471665075199E-2</v>
      </c>
      <c r="G22" s="27">
        <f>'by stress state'!H13</f>
        <v>120.23309</v>
      </c>
      <c r="H22" s="27">
        <f>'by stress state'!I13</f>
        <v>2.9311940225941399E-2</v>
      </c>
      <c r="I22" s="27">
        <f>'by stress state'!J13</f>
        <v>60.385595436115103</v>
      </c>
      <c r="J22" s="27">
        <f>'by stress state'!K13</f>
        <v>3.6107644063768402E-2</v>
      </c>
      <c r="K22" s="28">
        <f>'by stress state'!Q13</f>
        <v>2.0088011053813401E-2</v>
      </c>
      <c r="L22" s="28">
        <f>'by stress state'!T13</f>
        <v>2.4586524000821799E-2</v>
      </c>
      <c r="M22" s="29">
        <f t="shared" si="4"/>
        <v>0.14347787849273791</v>
      </c>
      <c r="N22" s="27">
        <f>'by stress state'!L13</f>
        <v>13034.910368057701</v>
      </c>
      <c r="O22" s="27">
        <f>'by stress state'!M13</f>
        <v>5241.2955603442597</v>
      </c>
      <c r="P22" s="27">
        <f t="shared" si="5"/>
        <v>-0.4089327904022157</v>
      </c>
      <c r="Q22" s="27">
        <f>'by stress state'!N13</f>
        <v>0.322713692029438</v>
      </c>
      <c r="R22" s="27">
        <f>'by stress state'!V13</f>
        <v>13.932363627432601</v>
      </c>
      <c r="S22" s="27" t="str">
        <f>'by stress state'!W13</f>
        <v>CB</v>
      </c>
      <c r="T22" s="27" t="e">
        <f>'by stress state'!#REF!</f>
        <v>#REF!</v>
      </c>
      <c r="U22" s="27">
        <f>'by stress state'!AC13</f>
        <v>2063</v>
      </c>
      <c r="V22" s="27" t="e">
        <f>'by stress state'!#REF!</f>
        <v>#REF!</v>
      </c>
      <c r="W22" s="27" t="str">
        <f>'by stress state'!AN13</f>
        <v>4at44</v>
      </c>
      <c r="X22" s="31"/>
    </row>
    <row r="23" spans="1:24" s="16" customFormat="1">
      <c r="A23" s="15" t="str">
        <f>'by stress state'!A18</f>
        <v>4at48</v>
      </c>
      <c r="B23" s="15" t="str">
        <f>'by stress state'!B18</f>
        <v>ASCPS</v>
      </c>
      <c r="C23" s="15">
        <f>'by stress state'!C18</f>
        <v>120</v>
      </c>
      <c r="D23" s="15">
        <f>'by stress state'!E18</f>
        <v>4406.0420000000004</v>
      </c>
      <c r="E23" s="15">
        <f>'by stress state'!F18</f>
        <v>182.98871</v>
      </c>
      <c r="F23" s="15">
        <f>'by stress state'!G18</f>
        <v>3.1856033245844302E-2</v>
      </c>
      <c r="G23" s="15">
        <f>'by stress state'!H18</f>
        <v>120.12425</v>
      </c>
      <c r="H23" s="15">
        <f>'by stress state'!I18</f>
        <v>3.7977476339938802E-2</v>
      </c>
      <c r="I23" s="15">
        <f>'by stress state'!J18</f>
        <v>56.552443357732002</v>
      </c>
      <c r="J23" s="15">
        <f>'by stress state'!K18</f>
        <v>3.3412169531398597E-2</v>
      </c>
      <c r="K23" s="22">
        <f>'by stress state'!Q18</f>
        <v>3.0172647118200901E-2</v>
      </c>
      <c r="L23" s="22">
        <f>'by stress state'!T18</f>
        <v>2.8244541960124402E-2</v>
      </c>
      <c r="M23" s="25">
        <f t="shared" si="4"/>
        <v>0.31360614125374725</v>
      </c>
      <c r="N23" s="15">
        <f>'by stress state'!L18</f>
        <v>15391.0158169037</v>
      </c>
      <c r="O23" s="15">
        <f>'by stress state'!M18</f>
        <v>10943.598890929399</v>
      </c>
      <c r="P23" s="15">
        <f t="shared" si="5"/>
        <v>0.2341228203879783</v>
      </c>
      <c r="Q23" s="15">
        <f>'by stress state'!N18</f>
        <v>0.21259870129268099</v>
      </c>
      <c r="R23" s="15">
        <f>'by stress state'!V18</f>
        <v>0</v>
      </c>
      <c r="S23" s="15" t="str">
        <f>'by stress state'!W18</f>
        <v>DL</v>
      </c>
      <c r="T23" s="15" t="e">
        <f>'by stress state'!#REF!</f>
        <v>#REF!</v>
      </c>
      <c r="U23" s="15">
        <f>'by stress state'!AC18</f>
        <v>299</v>
      </c>
      <c r="V23" s="15" t="e">
        <f>'by stress state'!#REF!</f>
        <v>#REF!</v>
      </c>
      <c r="W23" s="15" t="str">
        <f>'by stress state'!AN18</f>
        <v>4at48</v>
      </c>
      <c r="X23" s="17"/>
    </row>
    <row r="24" spans="1:24" s="16" customFormat="1">
      <c r="A24" s="15" t="str">
        <f>'by stress state'!A23</f>
        <v>4at36</v>
      </c>
      <c r="B24" s="15" t="str">
        <f>'by stress state'!B23</f>
        <v>ASE</v>
      </c>
      <c r="C24" s="15">
        <f>'by stress state'!C23</f>
        <v>120</v>
      </c>
      <c r="D24" s="15">
        <f>'by stress state'!E23</f>
        <v>3634.0351999999998</v>
      </c>
      <c r="E24" s="15">
        <f>'by stress state'!F23</f>
        <v>157.04738</v>
      </c>
      <c r="F24" s="15">
        <f>'by stress state'!G23</f>
        <v>2.1411072835345601E-2</v>
      </c>
      <c r="G24" s="15">
        <f>'by stress state'!H23</f>
        <v>120.11717</v>
      </c>
      <c r="H24" s="15">
        <f>'by stress state'!I23</f>
        <v>3.2702127335345603E-2</v>
      </c>
      <c r="I24" s="15">
        <f>'by stress state'!J23</f>
        <v>63.878534682421297</v>
      </c>
      <c r="J24" s="15">
        <f>'by stress state'!K23</f>
        <v>2.39054228271923E-2</v>
      </c>
      <c r="K24" s="22">
        <f>'by stress state'!Q23</f>
        <v>2.3321111793237599E-2</v>
      </c>
      <c r="L24" s="22">
        <f>'by stress state'!T23</f>
        <v>1.85116845143736E-2</v>
      </c>
      <c r="M24" s="25">
        <f t="shared" si="4"/>
        <v>-0.13905268857381925</v>
      </c>
      <c r="N24" s="15">
        <f>'by stress state'!L23</f>
        <v>12804.2821654903</v>
      </c>
      <c r="O24" s="15">
        <f>'by stress state'!M23</f>
        <v>11843.091187907399</v>
      </c>
      <c r="P24" s="15">
        <f t="shared" si="5"/>
        <v>0.33555964949031714</v>
      </c>
      <c r="Q24" s="15">
        <f>'by stress state'!N23</f>
        <v>0.146516658520469</v>
      </c>
      <c r="R24" s="15">
        <f>'by stress state'!V23</f>
        <v>0</v>
      </c>
      <c r="S24" s="15">
        <f>'by stress state'!W23</f>
        <v>45</v>
      </c>
      <c r="T24" s="15" t="e">
        <f>'by stress state'!#REF!</f>
        <v>#REF!</v>
      </c>
      <c r="U24" s="15">
        <f>'by stress state'!AC23</f>
        <v>80.900000000000006</v>
      </c>
      <c r="V24" s="15" t="e">
        <f>'by stress state'!#REF!</f>
        <v>#REF!</v>
      </c>
      <c r="W24" s="15" t="str">
        <f>'by stress state'!AN23</f>
        <v>4at36</v>
      </c>
      <c r="X24" s="15"/>
    </row>
    <row r="25" spans="1:24" s="16" customFormat="1">
      <c r="A25" s="15" t="str">
        <f>'by stress state'!A28</f>
        <v>4at31</v>
      </c>
      <c r="B25" s="15" t="str">
        <f>'by stress state'!B28</f>
        <v>ASEPS</v>
      </c>
      <c r="C25" s="15">
        <f>'by stress state'!C28</f>
        <v>120</v>
      </c>
      <c r="D25" s="15">
        <f>'by stress state'!E28</f>
        <v>3804.0351999999998</v>
      </c>
      <c r="E25" s="15">
        <f>'by stress state'!F28</f>
        <v>168.86864</v>
      </c>
      <c r="F25" s="15">
        <f>'by stress state'!G28</f>
        <v>1.19706715660542E-2</v>
      </c>
      <c r="G25" s="15">
        <f>'by stress state'!H28</f>
        <v>120.12193000000001</v>
      </c>
      <c r="H25" s="15">
        <f>'by stress state'!I28</f>
        <v>3.0093066038266801E-2</v>
      </c>
      <c r="I25" s="15">
        <f>'by stress state'!J28</f>
        <v>59.0561895945606</v>
      </c>
      <c r="J25" s="15">
        <f>'by stress state'!K28</f>
        <v>2.1979327741774499E-2</v>
      </c>
      <c r="K25" s="22">
        <f>'by stress state'!Q28</f>
        <v>2.1829971495362002E-2</v>
      </c>
      <c r="L25" s="22">
        <f>'by stress state'!T28</f>
        <v>1.77008975614182E-2</v>
      </c>
      <c r="M25" s="25">
        <f t="shared" si="4"/>
        <v>-0.17676102606975982</v>
      </c>
      <c r="N25" s="15">
        <f>'by stress state'!L28</f>
        <v>14537.1603067453</v>
      </c>
      <c r="O25" s="15">
        <f>'by stress state'!M28</f>
        <v>13803.237894522201</v>
      </c>
      <c r="P25" s="15">
        <f t="shared" si="5"/>
        <v>0.55660775313990407</v>
      </c>
      <c r="Q25" s="15">
        <f>'by stress state'!N28</f>
        <v>0.13938068026449499</v>
      </c>
      <c r="R25" s="15">
        <f>'by stress state'!V28</f>
        <v>1.5964562049740301</v>
      </c>
      <c r="S25" s="15" t="str">
        <f>'by stress state'!W28</f>
        <v>CB</v>
      </c>
      <c r="T25" s="15" t="e">
        <f>'by stress state'!#REF!</f>
        <v>#REF!</v>
      </c>
      <c r="U25" s="15">
        <f>'by stress state'!AC28</f>
        <v>403.7</v>
      </c>
      <c r="V25" s="15"/>
      <c r="W25" s="15" t="str">
        <f>'by stress state'!AN28</f>
        <v>4at31</v>
      </c>
      <c r="X25" s="15"/>
    </row>
    <row r="26" spans="1:24" s="16" customFormat="1">
      <c r="A26" s="15" t="str">
        <f>'by stress state'!A33</f>
        <v>4at11</v>
      </c>
      <c r="B26" s="15" t="str">
        <f>'by stress state'!B33</f>
        <v>ps</v>
      </c>
      <c r="C26" s="15">
        <f>'by stress state'!C33</f>
        <v>120</v>
      </c>
      <c r="D26" s="15">
        <f>'by stress state'!E33</f>
        <v>4217.0459000000001</v>
      </c>
      <c r="E26" s="15">
        <f>'by stress state'!F33</f>
        <v>169.87646000000001</v>
      </c>
      <c r="F26" s="15">
        <f>'by stress state'!G33</f>
        <v>2.3885255523884499E-2</v>
      </c>
      <c r="G26" s="15">
        <f>'by stress state'!H33</f>
        <v>120.03467000000001</v>
      </c>
      <c r="H26" s="15">
        <f>'by stress state'!I33</f>
        <v>3.0047430806955398E-2</v>
      </c>
      <c r="I26" s="15">
        <f>'by stress state'!J33</f>
        <v>49.811875661744203</v>
      </c>
      <c r="J26" s="15">
        <f>'by stress state'!K33</f>
        <v>2.40229897777408E-2</v>
      </c>
      <c r="K26" s="22">
        <f>'by stress state'!Q33</f>
        <v>2.07970509869864E-2</v>
      </c>
      <c r="L26" s="22">
        <f>'by stress state'!T33</f>
        <v>1.6926971126865999E-2</v>
      </c>
      <c r="M26" s="25">
        <f t="shared" si="4"/>
        <v>-0.21275504285153912</v>
      </c>
      <c r="N26" s="15">
        <f>'by stress state'!L33</f>
        <v>12976.188257792201</v>
      </c>
      <c r="O26" s="15">
        <f>'by stress state'!M33</f>
        <v>7019.69345241271</v>
      </c>
      <c r="P26" s="15">
        <f t="shared" si="5"/>
        <v>-0.20838071935082886</v>
      </c>
      <c r="Q26" s="15">
        <f>'by stress state'!N33</f>
        <v>0.27083918770376503</v>
      </c>
      <c r="R26" s="15">
        <f>'by stress state'!V33</f>
        <v>0</v>
      </c>
      <c r="S26" s="15" t="str">
        <f>'by stress state'!W33</f>
        <v>NL</v>
      </c>
      <c r="T26" s="15" t="e">
        <f>'by stress state'!#REF!</f>
        <v>#REF!</v>
      </c>
      <c r="U26" s="15">
        <f>'by stress state'!AC33</f>
        <v>531.9</v>
      </c>
      <c r="V26" s="15">
        <f>'by stress state'!AJ5</f>
        <v>0</v>
      </c>
      <c r="W26" s="15" t="str">
        <f>'by stress state'!AN33</f>
        <v>4at11</v>
      </c>
      <c r="X26" s="15"/>
    </row>
    <row r="27" spans="1:24" s="16" customFormat="1">
      <c r="A27" s="15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22"/>
      <c r="L27" s="22">
        <f>AVERAGE(L20:L26)</f>
        <v>2.1501530080520876E-2</v>
      </c>
      <c r="M27" s="25"/>
      <c r="N27" s="15"/>
      <c r="O27" s="15"/>
      <c r="P27" s="15">
        <f>AVERAGE(O20:O26)</f>
        <v>8867.5119770404999</v>
      </c>
      <c r="Q27" s="15"/>
      <c r="R27" s="15"/>
      <c r="S27" s="15"/>
      <c r="T27" s="15"/>
      <c r="U27" s="15"/>
      <c r="V27" s="15"/>
      <c r="W27" s="15"/>
      <c r="X27" s="15"/>
    </row>
    <row r="28" spans="1:24" s="30" customFormat="1" ht="13" customHeight="1">
      <c r="A28" s="27" t="str">
        <f>'by stress state'!A14</f>
        <v>4at45</v>
      </c>
      <c r="B28" s="27" t="str">
        <f>'by stress state'!B14</f>
        <v>ASC</v>
      </c>
      <c r="C28" s="27">
        <f>'by stress state'!C14</f>
        <v>150</v>
      </c>
      <c r="D28" s="27">
        <f>'by stress state'!E14</f>
        <v>4023.0497999999998</v>
      </c>
      <c r="E28" s="27">
        <f>'by stress state'!F14</f>
        <v>210.31093999999999</v>
      </c>
      <c r="F28" s="27">
        <f>'by stress state'!G14</f>
        <v>3.1717813999999997E-2</v>
      </c>
      <c r="G28" s="27">
        <f>'by stress state'!H14</f>
        <v>150.25059999999999</v>
      </c>
      <c r="H28" s="27">
        <f>'by stress state'!I14</f>
        <v>4.1717081743569598E-2</v>
      </c>
      <c r="I28" s="27">
        <f>'by stress state'!J14</f>
        <v>51.977622850000003</v>
      </c>
      <c r="J28" s="27">
        <f>'by stress state'!K14</f>
        <v>3.1021255000000001E-2</v>
      </c>
      <c r="K28" s="28">
        <f>'by stress state'!Q14</f>
        <v>3.0448737855126601E-2</v>
      </c>
      <c r="L28" s="28">
        <f>'by stress state'!T14</f>
        <v>2.2572261606501502E-2</v>
      </c>
      <c r="M28" s="29">
        <f>(L28-$L$33)/$L$33</f>
        <v>6.9111884307377872E-2</v>
      </c>
      <c r="N28" s="27">
        <f>'by stress state'!L14</f>
        <v>13333.867113702499</v>
      </c>
      <c r="O28" s="27">
        <f>'by stress state'!M14</f>
        <v>6151.9308193561401</v>
      </c>
      <c r="P28" s="27">
        <f>(O28-$P$33)/$P$33</f>
        <v>-0.4633841854596813</v>
      </c>
      <c r="Q28" s="27">
        <f>'by stress state'!N14</f>
        <v>0.30006088814716803</v>
      </c>
      <c r="R28" s="27">
        <f>'by stress state'!V14</f>
        <v>0</v>
      </c>
      <c r="S28" s="27" t="str">
        <f>'by stress state'!W14</f>
        <v>NL</v>
      </c>
      <c r="T28" s="27" t="e">
        <f>'by stress state'!#REF!</f>
        <v>#REF!</v>
      </c>
      <c r="U28" s="27">
        <f>'by stress state'!AC14</f>
        <v>575.16</v>
      </c>
      <c r="V28" s="27"/>
      <c r="W28" s="27" t="str">
        <f>'by stress state'!AN14</f>
        <v>4at45</v>
      </c>
      <c r="X28" s="31"/>
    </row>
    <row r="29" spans="1:24" s="16" customFormat="1">
      <c r="A29" s="15" t="str">
        <f>'by stress state'!A19</f>
        <v>4at15</v>
      </c>
      <c r="B29" s="15" t="str">
        <f>'by stress state'!B19</f>
        <v>ASCPS</v>
      </c>
      <c r="C29" s="15">
        <f>'by stress state'!C19</f>
        <v>150</v>
      </c>
      <c r="D29" s="15">
        <f>'by stress state'!E19</f>
        <v>4734.04</v>
      </c>
      <c r="E29" s="15">
        <f>'by stress state'!F19</f>
        <v>211.53666999999999</v>
      </c>
      <c r="F29" s="15">
        <f>'by stress state'!G19</f>
        <v>2.81904339457568E-2</v>
      </c>
      <c r="G29" s="15">
        <f>'by stress state'!H19</f>
        <v>150.10428999999999</v>
      </c>
      <c r="H29" s="15">
        <f>'by stress state'!I19</f>
        <v>4.1368142958355197E-2</v>
      </c>
      <c r="I29" s="15">
        <f>'by stress state'!J19</f>
        <v>55.347670911954403</v>
      </c>
      <c r="J29" s="15">
        <f>'by stress state'!K19</f>
        <v>2.5589843000000001E-2</v>
      </c>
      <c r="K29" s="22">
        <f>'by stress state'!Q19</f>
        <v>3.0121735092158E-2</v>
      </c>
      <c r="L29" s="22">
        <f>'by stress state'!T19</f>
        <v>1.78441809953056E-2</v>
      </c>
      <c r="M29" s="25">
        <f t="shared" ref="M29:M32" si="6">(L29-$L$33)/$L$33</f>
        <v>-0.15482877611527462</v>
      </c>
      <c r="N29" s="15">
        <f>'by stress state'!L19</f>
        <v>13346.865220063901</v>
      </c>
      <c r="O29" s="15">
        <f>'by stress state'!M19</f>
        <v>7145.6346634296797</v>
      </c>
      <c r="P29" s="15">
        <f t="shared" ref="P29:P32" si="7">(O29-$P$33)/$P$33</f>
        <v>-0.37670616300506976</v>
      </c>
      <c r="Q29" s="15">
        <f>'by stress state'!N19</f>
        <v>0.27284788546079503</v>
      </c>
      <c r="R29" s="15"/>
      <c r="S29" s="15" t="str">
        <f>'by stress state'!W19</f>
        <v>NL</v>
      </c>
      <c r="T29" s="15" t="e">
        <f>'by stress state'!#REF!</f>
        <v>#REF!</v>
      </c>
      <c r="U29" s="15">
        <f>'by stress state'!AC19</f>
        <v>1313.6</v>
      </c>
      <c r="V29" s="15"/>
      <c r="W29" s="15" t="str">
        <f>'by stress state'!AN19</f>
        <v>4at15</v>
      </c>
      <c r="X29" s="15" t="str">
        <f>'by stress state'!AO19</f>
        <v>No Localization</v>
      </c>
    </row>
    <row r="30" spans="1:24" s="16" customFormat="1">
      <c r="A30" s="15" t="str">
        <f>'by stress state'!A24</f>
        <v>4at35</v>
      </c>
      <c r="B30" s="15" t="str">
        <f>'by stress state'!B24</f>
        <v>ASE</v>
      </c>
      <c r="C30" s="15">
        <f>'by stress state'!C24</f>
        <v>150</v>
      </c>
      <c r="D30" s="15">
        <f>'by stress state'!E24</f>
        <v>4344.0352000000003</v>
      </c>
      <c r="E30" s="15">
        <f>'by stress state'!F24</f>
        <v>185.75681</v>
      </c>
      <c r="F30" s="15">
        <f>'by stress state'!G24</f>
        <v>2.2991306166000001E-2</v>
      </c>
      <c r="G30" s="15">
        <f>'by stress state'!H24</f>
        <v>149.85074</v>
      </c>
      <c r="H30" s="15">
        <f>'by stress state'!I24</f>
        <v>3.0063574214425199E-2</v>
      </c>
      <c r="I30" s="15">
        <f>'by stress state'!J24</f>
        <v>63.419722151802503</v>
      </c>
      <c r="J30" s="15">
        <f>'by stress state'!K24</f>
        <v>2.70768683339748E-2</v>
      </c>
      <c r="K30" s="22">
        <f>'by stress state'!Q24</f>
        <v>2.05350422296403E-2</v>
      </c>
      <c r="L30" s="22">
        <f>'by stress state'!T24</f>
        <v>2.2525561509573001E-2</v>
      </c>
      <c r="M30" s="25">
        <f t="shared" si="6"/>
        <v>6.6899982394536969E-2</v>
      </c>
      <c r="N30" s="15">
        <f>'by stress state'!L24</f>
        <v>15726.5295681727</v>
      </c>
      <c r="O30" s="15">
        <f>'by stress state'!M24</f>
        <v>13934.398316496199</v>
      </c>
      <c r="P30" s="15">
        <f t="shared" si="7"/>
        <v>0.21545880834830949</v>
      </c>
      <c r="Q30" s="15">
        <f>'by stress state'!N24</f>
        <v>0.157989954614528</v>
      </c>
      <c r="R30" s="15"/>
      <c r="S30" s="15" t="str">
        <f>'by stress state'!W24</f>
        <v>DL</v>
      </c>
      <c r="T30" s="15" t="e">
        <f>'by stress state'!#REF!</f>
        <v>#REF!</v>
      </c>
      <c r="U30" s="15">
        <f>'by stress state'!AC24</f>
        <v>205.9</v>
      </c>
      <c r="V30" s="15" t="e">
        <f>'by stress state'!#REF!</f>
        <v>#REF!</v>
      </c>
      <c r="W30" s="15" t="str">
        <f>'by stress state'!AN24</f>
        <v>4at35</v>
      </c>
      <c r="X30" s="15" t="str">
        <f>'by stress state'!AO24</f>
        <v>Not really CB but not diffuse failure line is 8689</v>
      </c>
    </row>
    <row r="31" spans="1:24" s="16" customFormat="1">
      <c r="A31" s="15" t="str">
        <f>'by stress state'!A29</f>
        <v>4at49</v>
      </c>
      <c r="B31" s="15" t="str">
        <f>'by stress state'!B29</f>
        <v>ASEPS</v>
      </c>
      <c r="C31" s="15">
        <f>'by stress state'!C29</f>
        <v>150</v>
      </c>
      <c r="D31" s="15">
        <f>'by stress state'!E29</f>
        <v>4361.0420000000004</v>
      </c>
      <c r="E31" s="15">
        <f>'by stress state'!F29</f>
        <v>201.41463999999999</v>
      </c>
      <c r="F31" s="15">
        <f>'by stress state'!G29</f>
        <v>2.6920748856343001E-2</v>
      </c>
      <c r="G31" s="15">
        <f>'by stress state'!H29</f>
        <v>150.33099000000001</v>
      </c>
      <c r="H31" s="15">
        <f>'by stress state'!I29</f>
        <v>3.5180400109098897E-2</v>
      </c>
      <c r="I31" s="15">
        <f>'by stress state'!J29</f>
        <v>61.911051060273998</v>
      </c>
      <c r="J31" s="15">
        <f>'by stress state'!K29</f>
        <v>2.7357457584720999E-2</v>
      </c>
      <c r="K31" s="22">
        <f>'by stress state'!Q29</f>
        <v>2.6243902844800299E-2</v>
      </c>
      <c r="L31" s="22">
        <f>'by stress state'!T29</f>
        <v>2.25467698669027E-2</v>
      </c>
      <c r="M31" s="25">
        <f t="shared" si="6"/>
        <v>6.7904494359846093E-2</v>
      </c>
      <c r="N31" s="15">
        <f>'by stress state'!L29</f>
        <v>16822.137975756301</v>
      </c>
      <c r="O31" s="15">
        <f>'by stress state'!M29</f>
        <v>12869.480351210799</v>
      </c>
      <c r="P31" s="15">
        <f t="shared" si="7"/>
        <v>0.12256897617362783</v>
      </c>
      <c r="Q31" s="15">
        <f>'by stress state'!N29</f>
        <v>0.195208842525566</v>
      </c>
      <c r="R31" s="15">
        <f>'by stress state'!V29</f>
        <v>0</v>
      </c>
      <c r="S31" s="15" t="str">
        <f>'by stress state'!W29</f>
        <v>DL</v>
      </c>
      <c r="T31" s="15" t="e">
        <f>'by stress state'!#REF!</f>
        <v>#REF!</v>
      </c>
      <c r="U31" s="15">
        <f>'by stress state'!AC29</f>
        <v>609</v>
      </c>
      <c r="V31" s="15"/>
      <c r="W31" s="15" t="str">
        <f>'by stress state'!AN29</f>
        <v>4at49</v>
      </c>
      <c r="X31" s="15"/>
    </row>
    <row r="32" spans="1:24" s="16" customFormat="1">
      <c r="A32" s="15" t="str">
        <f>'by stress state'!A34</f>
        <v>4at20</v>
      </c>
      <c r="B32" s="15" t="str">
        <f>'by stress state'!B34</f>
        <v>PS</v>
      </c>
      <c r="C32" s="15">
        <f>'by stress state'!C34</f>
        <v>150</v>
      </c>
      <c r="D32" s="15">
        <f>'by stress state'!E34</f>
        <v>4805.0352000000003</v>
      </c>
      <c r="E32" s="15">
        <f>'by stress state'!F34</f>
        <v>207.75388000000001</v>
      </c>
      <c r="F32" s="15">
        <f>'by stress state'!G34</f>
        <v>2.6474635496413001E-2</v>
      </c>
      <c r="G32" s="15">
        <f>'by stress state'!H34</f>
        <v>149.91847000000001</v>
      </c>
      <c r="H32" s="15">
        <f>'by stress state'!I34</f>
        <v>3.8806371415310598E-2</v>
      </c>
      <c r="I32" s="15">
        <f>'by stress state'!J34</f>
        <v>58.169340804746497</v>
      </c>
      <c r="J32" s="15">
        <f>'by stress state'!K34</f>
        <v>2.3454693218823999E-2</v>
      </c>
      <c r="K32" s="22">
        <f>'by stress state'!Q34</f>
        <v>3.08565013885405E-2</v>
      </c>
      <c r="L32" s="22">
        <f>'by stress state'!T34</f>
        <v>2.0076704891708898E-2</v>
      </c>
      <c r="M32" s="25">
        <f t="shared" si="6"/>
        <v>-4.9087584946486143E-2</v>
      </c>
      <c r="N32" s="15">
        <f>'by stress state'!L34</f>
        <v>18857.977488332701</v>
      </c>
      <c r="O32" s="15">
        <f>'by stress state'!M34</f>
        <v>17220.113029349799</v>
      </c>
      <c r="P32" s="15">
        <f t="shared" si="7"/>
        <v>0.50206256394281346</v>
      </c>
      <c r="Q32" s="15">
        <f>'by stress state'!N34</f>
        <v>0.14996946066599401</v>
      </c>
      <c r="R32" s="15"/>
      <c r="S32" s="15" t="str">
        <f>'by stress state'!W34</f>
        <v>CB</v>
      </c>
      <c r="T32" s="15" t="e">
        <f>'by stress state'!#REF!</f>
        <v>#REF!</v>
      </c>
      <c r="U32" s="15">
        <f>'by stress state'!AC34</f>
        <v>885</v>
      </c>
      <c r="V32" s="15"/>
      <c r="W32" s="15" t="str">
        <f>'by stress state'!AN34</f>
        <v>4at20</v>
      </c>
      <c r="X32" s="15" t="str">
        <f>'by stress state'!AO34</f>
        <v xml:space="preserve">Had to modifiy K fit from standard to make this fit work.  </v>
      </c>
    </row>
    <row r="33" spans="1:24" s="16" customFormat="1">
      <c r="A33" s="15" t="s">
        <v>58</v>
      </c>
      <c r="B33" s="15"/>
      <c r="C33" s="15"/>
      <c r="D33" s="15"/>
      <c r="E33" s="15"/>
      <c r="F33" s="15"/>
      <c r="G33" s="15"/>
      <c r="H33" s="15"/>
      <c r="I33" s="15"/>
      <c r="J33" s="15"/>
      <c r="K33" s="22"/>
      <c r="L33" s="22">
        <f>AVERAGE(L28:L32)</f>
        <v>2.111309577399834E-2</v>
      </c>
      <c r="M33" s="25"/>
      <c r="N33" s="15"/>
      <c r="O33" s="15"/>
      <c r="P33" s="15">
        <f>AVERAGE(O28:O32)</f>
        <v>11464.311435968524</v>
      </c>
      <c r="Q33" s="15"/>
      <c r="R33" s="15"/>
      <c r="S33" s="15"/>
      <c r="T33" s="15"/>
      <c r="U33" s="15"/>
      <c r="V33" s="15"/>
      <c r="W33" s="15"/>
      <c r="X33" s="15"/>
    </row>
    <row r="34" spans="1:24" s="30" customFormat="1" ht="13" customHeight="1">
      <c r="A34" s="27" t="str">
        <f>'by stress state'!A15</f>
        <v>4at38</v>
      </c>
      <c r="B34" s="27" t="str">
        <f>'by stress state'!B15</f>
        <v>ASCPS</v>
      </c>
      <c r="C34" s="27">
        <f>'by stress state'!C15</f>
        <v>30</v>
      </c>
      <c r="D34" s="27">
        <f>'by stress state'!E15</f>
        <v>1754.0419999999999</v>
      </c>
      <c r="E34" s="27">
        <f>'by stress state'!F15</f>
        <v>66.787102000000004</v>
      </c>
      <c r="F34" s="27">
        <f>'by stress state'!G15</f>
        <v>1.5904890813648299E-2</v>
      </c>
      <c r="G34" s="27">
        <f>'by stress state'!H15</f>
        <v>30.078669000000001</v>
      </c>
      <c r="H34" s="27">
        <f>'by stress state'!I15</f>
        <v>1.43129843893176E-2</v>
      </c>
      <c r="I34" s="27">
        <f>'by stress state'!J15</f>
        <v>32.984228761296102</v>
      </c>
      <c r="J34" s="27">
        <f>'by stress state'!K15</f>
        <v>1.9297825371501799E-2</v>
      </c>
      <c r="K34" s="28">
        <f>'by stress state'!Q15</f>
        <v>1.1578846310656799E-2</v>
      </c>
      <c r="L34" s="28">
        <f>'by stress state'!T15</f>
        <v>1.4083560297774999E-2</v>
      </c>
      <c r="M34" s="29">
        <f>(L34-$L$39)/$L$39</f>
        <v>0.77297790014455747</v>
      </c>
      <c r="N34" s="27">
        <f>'by stress state'!L15</f>
        <v>11001.152149101699</v>
      </c>
      <c r="O34" s="27">
        <f>'by stress state'!M15</f>
        <v>6325.7675424854096</v>
      </c>
      <c r="P34" s="27">
        <f>(O34-$P$39)/$P$39</f>
        <v>1.5799230470544594E-2</v>
      </c>
      <c r="Q34" s="27">
        <f>'by stress state'!N15</f>
        <v>0.25873789637468297</v>
      </c>
      <c r="R34" s="27"/>
      <c r="S34" s="27" t="str">
        <f>'by stress state'!W15</f>
        <v>65-70</v>
      </c>
      <c r="T34" s="27" t="e">
        <f>'by stress state'!#REF!</f>
        <v>#REF!</v>
      </c>
      <c r="U34" s="27">
        <f>'by stress state'!AC15</f>
        <v>120.7</v>
      </c>
      <c r="V34" s="27"/>
      <c r="W34" s="27" t="str">
        <f>'by stress state'!AN15</f>
        <v>4at38</v>
      </c>
      <c r="X34" s="27">
        <f>'by stress state'!AO15</f>
        <v>0</v>
      </c>
    </row>
    <row r="35" spans="1:24" s="16" customFormat="1">
      <c r="A35" s="15" t="str">
        <f>'by stress state'!A20</f>
        <v>4at16</v>
      </c>
      <c r="B35" s="15" t="str">
        <f>'by stress state'!B20</f>
        <v>ASE</v>
      </c>
      <c r="C35" s="15">
        <f>'by stress state'!C20</f>
        <v>30</v>
      </c>
      <c r="D35" s="15">
        <f>'by stress state'!E20</f>
        <v>1393.0429999999999</v>
      </c>
      <c r="E35" s="15">
        <f>'by stress state'!F20</f>
        <v>44.451908000000003</v>
      </c>
      <c r="F35" s="15">
        <f>'by stress state'!G20</f>
        <v>7.4069859895013104E-3</v>
      </c>
      <c r="G35" s="15">
        <f>'by stress state'!H20</f>
        <v>30.3092978</v>
      </c>
      <c r="H35" s="15">
        <f>'by stress state'!I20</f>
        <v>8.9257091446194193E-3</v>
      </c>
      <c r="I35" s="15">
        <f>'by stress state'!J20</f>
        <v>24.595917213346699</v>
      </c>
      <c r="J35" s="15">
        <f>'by stress state'!K20</f>
        <v>9.8577622424259707E-3</v>
      </c>
      <c r="K35" s="22">
        <f>'by stress state'!Q20</f>
        <v>6.3734940703217896E-3</v>
      </c>
      <c r="L35" s="22">
        <f>'by stress state'!T20</f>
        <v>4.3634346906273498E-3</v>
      </c>
      <c r="M35" s="25">
        <f t="shared" ref="M35:M38" si="8">(L35-$L$39)/$L$39</f>
        <v>-0.45068767331307441</v>
      </c>
      <c r="N35" s="15">
        <f>'by stress state'!L20</f>
        <v>11875.6832467738</v>
      </c>
      <c r="O35" s="15">
        <f>'by stress state'!M20</f>
        <v>4476.6019101454904</v>
      </c>
      <c r="P35" s="15">
        <f t="shared" ref="P35:P38" si="9">(O35-$P$39)/$P$39</f>
        <v>-0.28114197290561477</v>
      </c>
      <c r="Q35" s="15">
        <f>'by stress state'!N20</f>
        <v>0.33256131078178103</v>
      </c>
      <c r="R35" s="15"/>
      <c r="S35" s="15">
        <f>'by stress state'!W20</f>
        <v>65</v>
      </c>
      <c r="T35" s="15" t="e">
        <f>'by stress state'!#REF!</f>
        <v>#REF!</v>
      </c>
      <c r="U35" s="15">
        <f>'by stress state'!AC20</f>
        <v>632.6</v>
      </c>
      <c r="V35" s="15"/>
      <c r="W35" s="15" t="str">
        <f>'by stress state'!AN20</f>
        <v>4at16</v>
      </c>
      <c r="X35" s="15">
        <f>'by stress state'!AO20</f>
        <v>0</v>
      </c>
    </row>
    <row r="36" spans="1:24" s="16" customFormat="1">
      <c r="A36" s="15" t="str">
        <f>'by stress state'!A25</f>
        <v>4at29</v>
      </c>
      <c r="B36" s="15" t="str">
        <f>'by stress state'!B25</f>
        <v>ASEPS</v>
      </c>
      <c r="C36" s="15">
        <f>'by stress state'!C25</f>
        <v>30</v>
      </c>
      <c r="D36" s="15">
        <f>'by stress state'!E25</f>
        <v>1571.0546999999999</v>
      </c>
      <c r="E36" s="15">
        <f>'by stress state'!F25</f>
        <v>50.498314000000001</v>
      </c>
      <c r="F36" s="15">
        <f>'by stress state'!G25</f>
        <v>9.3086880139982495E-3</v>
      </c>
      <c r="G36" s="15">
        <f>'by stress state'!H25</f>
        <v>30.481902999999999</v>
      </c>
      <c r="H36" s="15">
        <f>'by stress state'!I25</f>
        <v>1.2683851999825E-2</v>
      </c>
      <c r="I36" s="15">
        <f>'by stress state'!J25</f>
        <v>24.138526886529402</v>
      </c>
      <c r="J36" s="15">
        <f>'by stress state'!K25</f>
        <v>9.4666209863883098E-3</v>
      </c>
      <c r="K36" s="22">
        <f>'by stress state'!Q25</f>
        <v>9.9701755988033294E-3</v>
      </c>
      <c r="L36" s="22">
        <f>'by stress state'!T25</f>
        <v>5.96480236338141E-3</v>
      </c>
      <c r="M36" s="25">
        <f t="shared" si="8"/>
        <v>-0.24909166820011858</v>
      </c>
      <c r="N36" s="15">
        <f>'by stress state'!L25</f>
        <v>11232.6963482174</v>
      </c>
      <c r="O36" s="15">
        <f>'by stress state'!M25</f>
        <v>6893.1402465963301</v>
      </c>
      <c r="P36" s="15">
        <f t="shared" si="9"/>
        <v>0.10690861006045929</v>
      </c>
      <c r="Q36" s="15">
        <f>'by stress state'!N25</f>
        <v>0.24527230265175101</v>
      </c>
      <c r="R36" s="15"/>
      <c r="S36" s="15">
        <f>'by stress state'!W25</f>
        <v>72</v>
      </c>
      <c r="T36" s="15" t="e">
        <f>'by stress state'!#REF!</f>
        <v>#REF!</v>
      </c>
      <c r="U36" s="15">
        <f>'by stress state'!AC25</f>
        <v>3232</v>
      </c>
      <c r="V36" s="15"/>
      <c r="W36" s="15" t="str">
        <f>'by stress state'!AN25</f>
        <v>4at29</v>
      </c>
      <c r="X36" s="15">
        <f>'by stress state'!AO25</f>
        <v>0</v>
      </c>
    </row>
    <row r="37" spans="1:24" s="16" customFormat="1">
      <c r="A37" s="15" t="str">
        <f>'by stress state'!A30</f>
        <v>4at17</v>
      </c>
      <c r="B37" s="15" t="str">
        <f>'by stress state'!B30</f>
        <v>PS</v>
      </c>
      <c r="C37" s="15">
        <f>'by stress state'!C30</f>
        <v>30</v>
      </c>
      <c r="D37" s="15">
        <f>'by stress state'!E30</f>
        <v>1532.0419999999999</v>
      </c>
      <c r="E37" s="15">
        <f>'by stress state'!F30</f>
        <v>57.601837000000003</v>
      </c>
      <c r="F37" s="15">
        <f>'by stress state'!G30</f>
        <v>1.0251642519685E-2</v>
      </c>
      <c r="G37" s="15">
        <f>'by stress state'!H30</f>
        <v>30.138756000000001</v>
      </c>
      <c r="H37" s="15">
        <f>'by stress state'!I30</f>
        <v>1.25283844944882E-2</v>
      </c>
      <c r="I37" s="15">
        <f>'by stress state'!J30</f>
        <v>27.376395785321002</v>
      </c>
      <c r="J37" s="15">
        <f>'by stress state'!K30</f>
        <v>1.11568937479998E-2</v>
      </c>
      <c r="K37" s="22">
        <f>'by stress state'!Q30</f>
        <v>9.84719981330647E-3</v>
      </c>
      <c r="L37" s="22">
        <f>'by stress state'!T30</f>
        <v>7.3620003850672503E-3</v>
      </c>
      <c r="M37" s="25">
        <f t="shared" si="8"/>
        <v>-7.3198558631364624E-2</v>
      </c>
      <c r="N37" s="15">
        <f>'by stress state'!L30</f>
        <v>11240.8355200346</v>
      </c>
      <c r="O37" s="15">
        <f>'by stress state'!M30</f>
        <v>7214.0092400818703</v>
      </c>
      <c r="P37" s="15">
        <f t="shared" si="9"/>
        <v>0.15843413237461121</v>
      </c>
      <c r="Q37" s="15">
        <f>'by stress state'!N30</f>
        <v>0.23566353538877</v>
      </c>
      <c r="R37" s="15"/>
      <c r="S37" s="15" t="str">
        <f>'by stress state'!W30</f>
        <v>61-80</v>
      </c>
      <c r="T37" s="15" t="e">
        <f>'by stress state'!#REF!</f>
        <v>#REF!</v>
      </c>
      <c r="U37" s="15">
        <f>'by stress state'!AC30</f>
        <v>503.3</v>
      </c>
      <c r="V37" s="15"/>
      <c r="W37" s="15" t="str">
        <f>'by stress state'!AN30</f>
        <v>4at17</v>
      </c>
      <c r="X37" s="15">
        <f>'by stress state'!AO30</f>
        <v>0</v>
      </c>
    </row>
    <row r="38" spans="1:24" s="16" customFormat="1" ht="26">
      <c r="A38" s="15" t="str">
        <f>'by stress state'!A1</f>
        <v>Test</v>
      </c>
      <c r="B38" s="15" t="str">
        <f>'by stress state'!B1</f>
        <v>Stress state</v>
      </c>
      <c r="C38" s="15" t="str">
        <f>'by stress state'!C1</f>
        <v>Mean Stress</v>
      </c>
      <c r="D38" s="15" t="str">
        <f>'by stress state'!E1</f>
        <v>Time of failure</v>
      </c>
      <c r="E38" s="15" t="str">
        <f>'by stress state'!F1</f>
        <v>Axial Stress</v>
      </c>
      <c r="F38" s="15" t="str">
        <f>'by stress state'!G1</f>
        <v>Axial Strain</v>
      </c>
      <c r="G38" s="15" t="str">
        <f>'by stress state'!H1</f>
        <v>Mean Stress</v>
      </c>
      <c r="H38" s="15" t="str">
        <f>'by stress state'!I1</f>
        <v>Vol Strain</v>
      </c>
      <c r="I38" s="15" t="str">
        <f>'by stress state'!J1</f>
        <v>Shear Stress</v>
      </c>
      <c r="J38" s="15" t="str">
        <f>'by stress state'!K1</f>
        <v>Shear Strain</v>
      </c>
      <c r="K38" s="22" t="str">
        <f>'by stress state'!Q1</f>
        <v>Plastic Vol Strain</v>
      </c>
      <c r="L38" s="22" t="str">
        <f>'by stress state'!T1</f>
        <v>Plastic Shear Strn</v>
      </c>
      <c r="M38" s="25" t="e">
        <f t="shared" si="8"/>
        <v>#VALUE!</v>
      </c>
      <c r="N38" s="15" t="str">
        <f>'by stress state'!L1</f>
        <v>K</v>
      </c>
      <c r="O38" s="15" t="str">
        <f>'by stress state'!M1</f>
        <v>G</v>
      </c>
      <c r="P38" s="15" t="e">
        <f t="shared" si="9"/>
        <v>#VALUE!</v>
      </c>
      <c r="Q38" s="15" t="str">
        <f>'by stress state'!N1</f>
        <v>Nu</v>
      </c>
      <c r="R38" s="15" t="str">
        <f>'by stress state'!V1</f>
        <v>Theta Z</v>
      </c>
      <c r="S38" s="15" t="str">
        <f>'by stress state'!W1</f>
        <v>measured z</v>
      </c>
      <c r="T38" s="15" t="str">
        <f>'by stress state'!X1</f>
        <v>Beta</v>
      </c>
      <c r="U38" s="15" t="str">
        <f>'by stress state'!AC1</f>
        <v>H</v>
      </c>
      <c r="V38" s="15"/>
      <c r="W38" s="15" t="str">
        <f>'by stress state'!AN1</f>
        <v>Test</v>
      </c>
      <c r="X38" s="15"/>
    </row>
    <row r="39" spans="1:24" s="16" customFormat="1">
      <c r="A39" s="15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22"/>
      <c r="L39" s="22">
        <f>AVERAGE(L34:L38)</f>
        <v>7.9434494342127526E-3</v>
      </c>
      <c r="M39" s="25"/>
      <c r="N39" s="15"/>
      <c r="O39" s="15"/>
      <c r="P39" s="15">
        <f>AVERAGE(O34:O38)</f>
        <v>6227.3797348272747</v>
      </c>
      <c r="Q39" s="15"/>
      <c r="R39" s="15"/>
      <c r="S39" s="15"/>
      <c r="T39" s="15"/>
      <c r="U39" s="15"/>
      <c r="V39" s="15"/>
      <c r="W39" s="15"/>
      <c r="X39" s="15"/>
    </row>
  </sheetData>
  <sortState ref="A1:XFD1048576">
    <sortCondition ref="C1:C1048576"/>
  </sortState>
  <phoneticPr fontId="5" type="noConversion"/>
  <pageMargins left="0.25" right="0.2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workbookViewId="0">
      <pane xSplit="3" ySplit="1" topLeftCell="AA2" activePane="bottomRight" state="frozen"/>
      <selection pane="topRight" activeCell="D1" sqref="D1"/>
      <selection pane="bottomLeft" activeCell="A2" sqref="A2"/>
      <selection pane="bottomRight" activeCell="AE33" sqref="AE33"/>
    </sheetView>
  </sheetViews>
  <sheetFormatPr baseColWidth="10" defaultRowHeight="13" x14ac:dyDescent="0"/>
  <cols>
    <col min="1" max="2" width="8.5703125" style="11" customWidth="1"/>
    <col min="3" max="4" width="8.5703125" style="12" customWidth="1"/>
    <col min="5" max="5" width="11.140625" style="11" customWidth="1"/>
    <col min="6" max="11" width="8.5703125" style="11" customWidth="1"/>
    <col min="12" max="13" width="8.5703125" style="41" customWidth="1"/>
    <col min="14" max="14" width="8.5703125" style="11" customWidth="1"/>
    <col min="15" max="16" width="10.7109375" customWidth="1"/>
    <col min="17" max="22" width="8.5703125" style="11" customWidth="1"/>
    <col min="23" max="23" width="8.5703125" style="41" customWidth="1"/>
    <col min="24" max="28" width="9.7109375" style="11" customWidth="1"/>
    <col min="29" max="29" width="9.7109375" style="80" customWidth="1"/>
    <col min="30" max="30" width="9.7109375" style="11" customWidth="1"/>
    <col min="31" max="31" width="9.7109375" style="83" customWidth="1"/>
    <col min="32" max="32" width="9.7109375" style="11" customWidth="1"/>
    <col min="33" max="33" width="12.7109375" style="11" customWidth="1"/>
    <col min="34" max="37" width="9.7109375" style="11" customWidth="1"/>
    <col min="38" max="39" width="12.85546875" style="11" customWidth="1"/>
    <col min="40" max="40" width="9.7109375" style="11" customWidth="1"/>
    <col min="41" max="41" width="10.7109375" style="11" customWidth="1"/>
    <col min="42" max="45" width="10.7109375" style="11"/>
    <col min="46" max="46" width="8.5703125" style="73" customWidth="1"/>
    <col min="47" max="47" width="8.5703125" style="53" customWidth="1"/>
    <col min="48" max="48" width="8.5703125" style="73" customWidth="1"/>
    <col min="49" max="49" width="8.5703125" style="53" customWidth="1"/>
    <col min="50" max="16384" width="10.7109375" style="11"/>
  </cols>
  <sheetData>
    <row r="1" spans="1:49" s="2" customFormat="1" ht="26" customHeight="1">
      <c r="A1" s="1" t="s">
        <v>71</v>
      </c>
      <c r="B1" s="2" t="s">
        <v>72</v>
      </c>
      <c r="C1" s="3" t="s">
        <v>73</v>
      </c>
      <c r="D1" s="74" t="s">
        <v>108</v>
      </c>
      <c r="E1" s="4" t="s">
        <v>74</v>
      </c>
      <c r="F1" s="4" t="s">
        <v>75</v>
      </c>
      <c r="G1" s="4" t="s">
        <v>76</v>
      </c>
      <c r="H1" s="4" t="s">
        <v>73</v>
      </c>
      <c r="I1" s="4" t="s">
        <v>77</v>
      </c>
      <c r="J1" s="4" t="s">
        <v>78</v>
      </c>
      <c r="K1" s="4" t="s">
        <v>79</v>
      </c>
      <c r="L1" s="42" t="s">
        <v>8</v>
      </c>
      <c r="M1" s="42" t="s">
        <v>9</v>
      </c>
      <c r="N1" s="4" t="s">
        <v>69</v>
      </c>
      <c r="O1" s="43" t="s">
        <v>93</v>
      </c>
      <c r="P1" s="43" t="s">
        <v>94</v>
      </c>
      <c r="Q1" s="4" t="s">
        <v>81</v>
      </c>
      <c r="R1" s="43" t="s">
        <v>95</v>
      </c>
      <c r="S1" s="43" t="s">
        <v>96</v>
      </c>
      <c r="T1" s="4" t="s">
        <v>82</v>
      </c>
      <c r="U1" s="43" t="s">
        <v>98</v>
      </c>
      <c r="V1" s="2" t="s">
        <v>83</v>
      </c>
      <c r="W1" s="37" t="s">
        <v>84</v>
      </c>
      <c r="X1" s="2" t="s">
        <v>6</v>
      </c>
      <c r="Y1" s="43" t="s">
        <v>109</v>
      </c>
      <c r="Z1" s="43" t="s">
        <v>116</v>
      </c>
      <c r="AA1" s="43" t="s">
        <v>110</v>
      </c>
      <c r="AB1" s="43" t="s">
        <v>112</v>
      </c>
      <c r="AC1" s="76" t="s">
        <v>7</v>
      </c>
      <c r="AD1" s="43" t="s">
        <v>113</v>
      </c>
      <c r="AE1" s="81" t="s">
        <v>115</v>
      </c>
      <c r="AF1" s="43" t="s">
        <v>117</v>
      </c>
      <c r="AG1" s="43" t="s">
        <v>114</v>
      </c>
      <c r="AH1" s="43" t="s">
        <v>117</v>
      </c>
      <c r="AI1" s="43" t="s">
        <v>118</v>
      </c>
      <c r="AJ1" s="2" t="s">
        <v>80</v>
      </c>
      <c r="AK1" s="43" t="s">
        <v>111</v>
      </c>
      <c r="AL1" s="43" t="s">
        <v>119</v>
      </c>
      <c r="AM1" s="43"/>
      <c r="AN1" s="2" t="s">
        <v>71</v>
      </c>
      <c r="AT1" s="70" t="s">
        <v>99</v>
      </c>
      <c r="AU1" s="14" t="s">
        <v>100</v>
      </c>
      <c r="AV1" s="70" t="s">
        <v>101</v>
      </c>
      <c r="AW1" s="14" t="s">
        <v>102</v>
      </c>
    </row>
    <row r="2" spans="1:49" s="9" customFormat="1" ht="13" customHeight="1">
      <c r="A2" s="8" t="s">
        <v>49</v>
      </c>
      <c r="B2" s="9" t="s">
        <v>11</v>
      </c>
      <c r="C2" s="10">
        <v>60</v>
      </c>
      <c r="D2" s="10"/>
      <c r="E2" s="9">
        <v>2639.0419999999999</v>
      </c>
      <c r="F2" s="9">
        <v>113.29541999999999</v>
      </c>
      <c r="G2" s="9">
        <v>2.11397707786527E-2</v>
      </c>
      <c r="H2" s="9">
        <v>60.074280000000002</v>
      </c>
      <c r="I2" s="9">
        <v>2.0536511120817998E-2</v>
      </c>
      <c r="J2" s="9">
        <v>46.866824943017697</v>
      </c>
      <c r="K2" s="9">
        <v>2.4825732638799801E-2</v>
      </c>
      <c r="L2" s="38">
        <v>11519.644706156099</v>
      </c>
      <c r="M2" s="38">
        <v>5432.3742187526404</v>
      </c>
      <c r="N2" s="9">
        <v>0.29624169183420002</v>
      </c>
      <c r="O2" s="9">
        <v>5.2149420865294999E-3</v>
      </c>
      <c r="P2" s="9">
        <v>1.4616764363894099E-3</v>
      </c>
      <c r="Q2" s="9">
        <v>1.5321569034288499E-2</v>
      </c>
      <c r="R2" s="9">
        <v>8.6273189319750303E-3</v>
      </c>
      <c r="S2" s="9">
        <v>1.71598078817179E-3</v>
      </c>
      <c r="T2" s="9">
        <v>1.6198413706824798E-2</v>
      </c>
      <c r="U2" s="9">
        <f>S2+T2</f>
        <v>1.7914394494996589E-2</v>
      </c>
      <c r="V2" s="9">
        <v>67.174068011837903</v>
      </c>
      <c r="W2" s="38" t="s">
        <v>21</v>
      </c>
      <c r="X2" s="9">
        <v>0.27479999999999999</v>
      </c>
      <c r="Y2" s="9">
        <f t="shared" ref="Y2:Y34" si="0">(H2-AT2)/J2</f>
        <v>0.38935315166295642</v>
      </c>
      <c r="Z2" s="9">
        <f>(H2-AV2)/J2</f>
        <v>0.74756726197258094</v>
      </c>
      <c r="AA2" s="9">
        <f>((PI()/4)+0.5*ASIN(((2/3)*(1+N2)*(X2+AI2)-Y2*(1-2*N2))/SQRT(4-3*Y2^2)))*(180/PI())</f>
        <v>46.199345837432652</v>
      </c>
      <c r="AB2" s="9">
        <f t="shared" ref="AB2:AB33" si="1">((PI()/4)+0.5*ASIN(((2/3)*(1+N2)*(X2+AK2)-Y2*(1-2*N2))/SQRT(4-3*Y2^2)))*(180/PI())</f>
        <v>46.199345837432652</v>
      </c>
      <c r="AC2" s="77">
        <v>670.53084896805899</v>
      </c>
      <c r="AD2" s="75">
        <f t="shared" ref="AD2:AD6" si="2">AC2/M2</f>
        <v>0.12343237449536816</v>
      </c>
      <c r="AE2" s="82">
        <f>M2*(1+N2)*((((X2-AI2)^2)/(9*1-N2))-0.5*(Y2+0.3333*(X2+AI2))^2)</f>
        <v>-753.29968285731468</v>
      </c>
      <c r="AF2" s="75">
        <f>AE2/M2</f>
        <v>-0.13866859176544069</v>
      </c>
      <c r="AG2" s="75">
        <f>M2*((1+N2)/(1-N2))*(((1/9)*((X2-AK2)^2)-((0.5*Z2-0.3333*(X2+AK2))^2)))-M2*(1-0.75*Z2^2)</f>
        <v>-3868.2705497347688</v>
      </c>
      <c r="AH2" s="75">
        <f>AG2/M2</f>
        <v>-0.71207733377082871</v>
      </c>
      <c r="AI2" s="75"/>
      <c r="AN2" s="9" t="s">
        <v>49</v>
      </c>
      <c r="AO2" s="9" t="s">
        <v>87</v>
      </c>
      <c r="AT2" s="71">
        <v>41.826534000000002</v>
      </c>
      <c r="AU2" s="66"/>
      <c r="AV2" s="71">
        <v>25.038176</v>
      </c>
      <c r="AW2" s="66"/>
    </row>
    <row r="3" spans="1:49" s="6" customFormat="1" ht="13" customHeight="1">
      <c r="A3" s="5" t="s">
        <v>57</v>
      </c>
      <c r="B3" s="6" t="s">
        <v>15</v>
      </c>
      <c r="C3" s="7">
        <v>90</v>
      </c>
      <c r="D3" s="7"/>
      <c r="E3" s="6">
        <v>3193.0448999999999</v>
      </c>
      <c r="F3" s="6">
        <v>149.17357999999999</v>
      </c>
      <c r="G3" s="6">
        <v>1.8843653089238799E-2</v>
      </c>
      <c r="H3" s="6">
        <v>90.171638000000002</v>
      </c>
      <c r="I3" s="6">
        <v>2.2301400267191601E-2</v>
      </c>
      <c r="J3" s="6">
        <v>51.945962467819598</v>
      </c>
      <c r="K3" s="6">
        <v>2.0228494925594202E-2</v>
      </c>
      <c r="L3" s="39">
        <v>12494.115108673601</v>
      </c>
      <c r="M3" s="39">
        <v>8503.0630796519108</v>
      </c>
      <c r="N3" s="6">
        <v>0.2226382223909</v>
      </c>
      <c r="O3" s="6">
        <v>7.2171288014948303E-3</v>
      </c>
      <c r="P3" s="6">
        <v>1.6580578580927599E-3</v>
      </c>
      <c r="Q3" s="6">
        <v>1.50842714656968E-2</v>
      </c>
      <c r="R3" s="6">
        <v>6.1090882169424097E-3</v>
      </c>
      <c r="S3" s="6">
        <v>6.2409536123023002E-5</v>
      </c>
      <c r="T3" s="6">
        <v>1.41194067086518E-2</v>
      </c>
      <c r="U3" s="9">
        <f t="shared" ref="U3:U34" si="3">S3+T3</f>
        <v>1.4181816244774824E-2</v>
      </c>
      <c r="V3" s="6">
        <v>14.773125856983199</v>
      </c>
      <c r="W3" s="38"/>
      <c r="X3" s="9">
        <v>-0.1328</v>
      </c>
      <c r="Y3" s="9">
        <f t="shared" si="0"/>
        <v>0.38693259389411927</v>
      </c>
      <c r="Z3" s="9">
        <f t="shared" ref="Z3:Z34" si="4">(H3-AV3)/J3</f>
        <v>0.74844265373050289</v>
      </c>
      <c r="AA3" s="9">
        <f t="shared" ref="AA3:AA34" si="5">((PI()/4)+0.5*ASIN(((2/3)*(1+N3)*(X3+AI3)-Y3*(1-2*N3))/SQRT(4-3*Y3^2)))*(180/PI())</f>
        <v>40.066869258801134</v>
      </c>
      <c r="AB3" s="9">
        <f t="shared" si="1"/>
        <v>40.066869258801134</v>
      </c>
      <c r="AC3" s="77">
        <v>1638.1207546630801</v>
      </c>
      <c r="AD3" s="75">
        <f t="shared" si="2"/>
        <v>0.19265066474493797</v>
      </c>
      <c r="AE3" s="82">
        <f t="shared" ref="AE3:AE34" si="6">M3*(1+N3)*((((X3-AI3)^2)/(9*1-N3))-0.5*(Y3+0.3333*(X3+AI3))^2)</f>
        <v>-589.48616569234503</v>
      </c>
      <c r="AF3" s="75">
        <f t="shared" ref="AF3:AF34" si="7">AE3/M3</f>
        <v>-6.9326331013938189E-2</v>
      </c>
      <c r="AG3" s="75">
        <f t="shared" ref="AG3:AG34" si="8">M3*((1+N3)/(1-N3))*(((1/9)*((X3-AK3)^2)-((0.5*Z3-0.3333*(X3+AK3))^2)))-M3*(1-0.75*Z3^2)</f>
        <v>-7246.6176463351467</v>
      </c>
      <c r="AH3" s="75">
        <f t="shared" ref="AH3:AH34" si="9">AG3/M3</f>
        <v>-0.85223613872470538</v>
      </c>
      <c r="AI3" s="75"/>
      <c r="AJ3" s="9"/>
      <c r="AK3" s="9"/>
      <c r="AL3" s="9"/>
      <c r="AM3" s="9"/>
      <c r="AN3" s="9" t="s">
        <v>57</v>
      </c>
      <c r="AO3" s="9"/>
      <c r="AT3" s="71">
        <v>70.072051999999999</v>
      </c>
      <c r="AU3" s="67"/>
      <c r="AV3" s="71">
        <v>51.293064000000001</v>
      </c>
      <c r="AW3" s="67"/>
    </row>
    <row r="4" spans="1:49" s="9" customFormat="1">
      <c r="A4" s="8" t="s">
        <v>53</v>
      </c>
      <c r="B4" s="9" t="s">
        <v>12</v>
      </c>
      <c r="C4" s="10">
        <v>60</v>
      </c>
      <c r="D4" s="10"/>
      <c r="E4" s="9">
        <v>2771.0459000000001</v>
      </c>
      <c r="F4" s="9">
        <v>116.9662</v>
      </c>
      <c r="G4" s="9">
        <v>2.4881398495188101E-2</v>
      </c>
      <c r="H4" s="9">
        <v>60.118797000000001</v>
      </c>
      <c r="I4" s="9">
        <v>1.5358829950306199E-2</v>
      </c>
      <c r="J4" s="9">
        <v>49.4569822250443</v>
      </c>
      <c r="K4" s="9">
        <v>3.4287123809180697E-2</v>
      </c>
      <c r="L4" s="38">
        <v>12070.211518583301</v>
      </c>
      <c r="M4" s="38">
        <v>6762.2296058390602</v>
      </c>
      <c r="N4" s="9">
        <v>0.26395931230887798</v>
      </c>
      <c r="O4" s="9">
        <v>4.9807575374666204E-3</v>
      </c>
      <c r="P4" s="9">
        <v>1.12854987642614E-3</v>
      </c>
      <c r="Q4" s="9">
        <v>1.03780724128396E-2</v>
      </c>
      <c r="R4" s="9">
        <v>7.3137093987963898E-3</v>
      </c>
      <c r="S4" s="9">
        <v>1.01228590094336E-3</v>
      </c>
      <c r="T4" s="9">
        <v>2.6973414410384301E-2</v>
      </c>
      <c r="U4" s="9">
        <f t="shared" si="3"/>
        <v>2.798570031132766E-2</v>
      </c>
      <c r="V4" s="9">
        <v>12.587624362249199</v>
      </c>
      <c r="W4" s="38" t="s">
        <v>22</v>
      </c>
      <c r="X4" s="9">
        <v>0.41749999999999998</v>
      </c>
      <c r="Y4" s="9">
        <f t="shared" si="0"/>
        <v>0.48005771747183745</v>
      </c>
      <c r="Z4" s="9">
        <f t="shared" si="4"/>
        <v>0.6695911377955156</v>
      </c>
      <c r="AA4" s="9">
        <f t="shared" si="5"/>
        <v>46.973020984774259</v>
      </c>
      <c r="AB4" s="9">
        <f t="shared" si="1"/>
        <v>46.973020984774259</v>
      </c>
      <c r="AC4" s="77">
        <v>-175.93168724532401</v>
      </c>
      <c r="AD4" s="75">
        <f t="shared" si="2"/>
        <v>-2.6016816567927575E-2</v>
      </c>
      <c r="AE4" s="82">
        <f t="shared" si="6"/>
        <v>-1468.0492593635558</v>
      </c>
      <c r="AF4" s="75">
        <f t="shared" si="7"/>
        <v>-0.2170954470543151</v>
      </c>
      <c r="AG4" s="75">
        <f t="shared" si="8"/>
        <v>-4707.9093294191862</v>
      </c>
      <c r="AH4" s="75">
        <f t="shared" si="9"/>
        <v>-0.69620666612000182</v>
      </c>
      <c r="AI4" s="75"/>
      <c r="AN4" s="9" t="s">
        <v>53</v>
      </c>
      <c r="AT4" s="71">
        <v>36.376590999999998</v>
      </c>
      <c r="AU4" s="66"/>
      <c r="AV4" s="71">
        <v>27.002839999999999</v>
      </c>
      <c r="AW4" s="66"/>
    </row>
    <row r="5" spans="1:49" s="45" customFormat="1" ht="13" customHeight="1" thickBot="1">
      <c r="A5" s="44" t="s">
        <v>56</v>
      </c>
      <c r="B5" s="45" t="s">
        <v>14</v>
      </c>
      <c r="C5" s="46">
        <v>90</v>
      </c>
      <c r="D5" s="46">
        <v>6556</v>
      </c>
      <c r="E5" s="45">
        <v>3658.0439000000001</v>
      </c>
      <c r="F5" s="45">
        <v>156.76043999999999</v>
      </c>
      <c r="G5" s="45">
        <v>2.9373064001749799E-2</v>
      </c>
      <c r="H5" s="45">
        <v>90.050094999999999</v>
      </c>
      <c r="I5" s="45">
        <v>2.7213147025529301E-2</v>
      </c>
      <c r="J5" s="45">
        <v>58.0177583409261</v>
      </c>
      <c r="K5" s="45">
        <v>3.5174835993639499E-2</v>
      </c>
      <c r="L5" s="47">
        <v>12097.585990760899</v>
      </c>
      <c r="M5" s="47">
        <v>6873.8595044307503</v>
      </c>
      <c r="N5" s="45">
        <v>0.26113974503079102</v>
      </c>
      <c r="O5" s="45">
        <v>7.44364165452283E-3</v>
      </c>
      <c r="P5" s="45">
        <v>2.4731860134059001E-3</v>
      </c>
      <c r="Q5" s="45">
        <v>1.97695053710065E-2</v>
      </c>
      <c r="R5" s="45">
        <v>8.4403468391416794E-3</v>
      </c>
      <c r="S5" s="45">
        <v>1.4308055400729599E-3</v>
      </c>
      <c r="T5" s="45">
        <v>2.67344891544978E-2</v>
      </c>
      <c r="U5" s="9">
        <f t="shared" si="3"/>
        <v>2.8165294694570759E-2</v>
      </c>
      <c r="W5" s="47" t="s">
        <v>2</v>
      </c>
      <c r="X5" s="45">
        <v>0.113</v>
      </c>
      <c r="Y5" s="9">
        <f t="shared" si="0"/>
        <v>0.47987517608657038</v>
      </c>
      <c r="Z5" s="9">
        <f t="shared" si="4"/>
        <v>0.6690435499404439</v>
      </c>
      <c r="AA5" s="9">
        <f t="shared" si="5"/>
        <v>42.884018661259823</v>
      </c>
      <c r="AB5" s="9">
        <f t="shared" si="1"/>
        <v>42.884018661259823</v>
      </c>
      <c r="AC5" s="78">
        <v>-154.19421708042799</v>
      </c>
      <c r="AD5" s="75">
        <f t="shared" si="2"/>
        <v>-2.2431971002758715E-2</v>
      </c>
      <c r="AE5" s="82">
        <f t="shared" si="6"/>
        <v>-1148.2965046129032</v>
      </c>
      <c r="AF5" s="75">
        <f t="shared" si="7"/>
        <v>-0.16705265853524276</v>
      </c>
      <c r="AG5" s="75">
        <f t="shared" si="8"/>
        <v>-5583.514272710875</v>
      </c>
      <c r="AH5" s="75">
        <f t="shared" si="9"/>
        <v>-0.81228228029855065</v>
      </c>
      <c r="AI5" s="75"/>
      <c r="AL5" s="9"/>
      <c r="AN5" s="45" t="s">
        <v>56</v>
      </c>
      <c r="AO5" s="45" t="s">
        <v>0</v>
      </c>
      <c r="AT5" s="71">
        <v>62.208812999999999</v>
      </c>
      <c r="AU5" s="68"/>
      <c r="AV5" s="71">
        <v>51.233688000000001</v>
      </c>
      <c r="AW5" s="68"/>
    </row>
    <row r="6" spans="1:49" s="49" customFormat="1" ht="14" thickBot="1">
      <c r="A6" s="48" t="s">
        <v>59</v>
      </c>
      <c r="B6" s="49" t="s">
        <v>23</v>
      </c>
      <c r="C6" s="50">
        <v>30</v>
      </c>
      <c r="D6" s="50"/>
      <c r="E6" s="49">
        <v>1721.0449000000001</v>
      </c>
      <c r="F6" s="49">
        <v>62.152847000000001</v>
      </c>
      <c r="G6" s="49">
        <v>1.7222341557305301E-2</v>
      </c>
      <c r="H6" s="49">
        <v>26.001958999999999</v>
      </c>
      <c r="I6" s="49">
        <v>1.33443523324726E-2</v>
      </c>
      <c r="J6" s="49">
        <v>31.309632658813801</v>
      </c>
      <c r="K6" s="49">
        <v>2.2413791600417898E-2</v>
      </c>
      <c r="L6" s="51">
        <v>10959.8051123778</v>
      </c>
      <c r="M6" s="51">
        <v>6459.4372473284702</v>
      </c>
      <c r="N6" s="49">
        <v>0.25370008949321099</v>
      </c>
      <c r="O6" s="49">
        <v>2.3724837014331502E-3</v>
      </c>
      <c r="P6" s="49">
        <v>1.5499957107475101E-3</v>
      </c>
      <c r="Q6" s="49">
        <v>1.09718686310394E-2</v>
      </c>
      <c r="R6" s="49">
        <v>4.8471146107600897E-3</v>
      </c>
      <c r="S6" s="49">
        <v>2.73852459282653E-3</v>
      </c>
      <c r="T6" s="49">
        <v>1.75666769896578E-2</v>
      </c>
      <c r="U6" s="9">
        <f t="shared" si="3"/>
        <v>2.030520158248433E-2</v>
      </c>
      <c r="V6" s="49">
        <v>13.2</v>
      </c>
      <c r="W6" s="51" t="s">
        <v>16</v>
      </c>
      <c r="X6" s="49">
        <v>0.76370000000000005</v>
      </c>
      <c r="Y6" s="9">
        <f t="shared" si="0"/>
        <v>0.57742569186325743</v>
      </c>
      <c r="Z6" s="9">
        <f t="shared" si="4"/>
        <v>0.57742569186325743</v>
      </c>
      <c r="AA6" s="9">
        <f t="shared" si="5"/>
        <v>60.414472083584528</v>
      </c>
      <c r="AB6" s="9">
        <f t="shared" si="1"/>
        <v>50.894568962718594</v>
      </c>
      <c r="AC6" s="79">
        <v>207.27</v>
      </c>
      <c r="AD6" s="75">
        <f t="shared" si="2"/>
        <v>3.2087934608502296E-2</v>
      </c>
      <c r="AE6" s="82">
        <f t="shared" si="6"/>
        <v>-4405.6177040280363</v>
      </c>
      <c r="AF6" s="75">
        <f t="shared" si="7"/>
        <v>-0.68204357985676478</v>
      </c>
      <c r="AG6" s="75">
        <f t="shared" si="8"/>
        <v>-4153.6282217003263</v>
      </c>
      <c r="AH6" s="75">
        <f t="shared" si="9"/>
        <v>-0.64303252166714786</v>
      </c>
      <c r="AI6" s="52">
        <f>-0.0043548*2*H6+0.86506</f>
        <v>0.63859333789360007</v>
      </c>
      <c r="AJ6" s="52">
        <f t="shared" ref="AJ6:AJ12" si="10">-0.00367*2*H6+0.75465</f>
        <v>0.56379562094000002</v>
      </c>
      <c r="AK6" s="52"/>
      <c r="AL6" s="9"/>
      <c r="AM6" s="6"/>
      <c r="AN6" s="49" t="s">
        <v>59</v>
      </c>
      <c r="AO6" s="49" t="s">
        <v>86</v>
      </c>
      <c r="AT6" s="71">
        <v>7.9229726999999999</v>
      </c>
      <c r="AU6" s="69">
        <v>-3.7303382999999998E-3</v>
      </c>
      <c r="AV6" s="71">
        <v>7.9229726999999999</v>
      </c>
      <c r="AW6" s="69">
        <v>-1.4765092483274387E-4</v>
      </c>
    </row>
    <row r="7" spans="1:49" s="9" customFormat="1" ht="14" thickBot="1">
      <c r="A7" s="8" t="s">
        <v>48</v>
      </c>
      <c r="B7" s="9" t="s">
        <v>67</v>
      </c>
      <c r="C7" s="10">
        <v>45</v>
      </c>
      <c r="D7" s="10"/>
      <c r="E7" s="9">
        <v>2366.0360999999998</v>
      </c>
      <c r="F7" s="9">
        <v>94.341660000000005</v>
      </c>
      <c r="G7" s="9">
        <v>1.9865938345231801E-2</v>
      </c>
      <c r="H7" s="9">
        <v>45.076202000000002</v>
      </c>
      <c r="I7" s="9">
        <v>6.6298165822397202E-3</v>
      </c>
      <c r="J7" s="9">
        <v>42.660923916494397</v>
      </c>
      <c r="K7" s="9">
        <v>3.06893507131763E-2</v>
      </c>
      <c r="L7" s="38">
        <v>13125.8287808962</v>
      </c>
      <c r="M7" s="38">
        <v>6033.9380897536903</v>
      </c>
      <c r="N7" s="9">
        <v>0.30069096603443102</v>
      </c>
      <c r="O7" s="9">
        <v>3.4341604444517301E-3</v>
      </c>
      <c r="P7" s="9">
        <v>5.5870679243310401E-4</v>
      </c>
      <c r="Q7" s="9">
        <v>3.1956561377879901E-3</v>
      </c>
      <c r="R7" s="9">
        <v>7.0701626834616497E-3</v>
      </c>
      <c r="S7" s="9">
        <v>1.56540888560047E-3</v>
      </c>
      <c r="T7" s="9">
        <v>2.3619188029714699E-2</v>
      </c>
      <c r="U7" s="9">
        <f t="shared" si="3"/>
        <v>2.5184596915315167E-2</v>
      </c>
      <c r="V7" s="9">
        <v>17.367324642744599</v>
      </c>
      <c r="W7" s="38"/>
      <c r="X7" s="9">
        <v>0.92559999999999998</v>
      </c>
      <c r="Y7" s="9">
        <f t="shared" si="0"/>
        <v>0.57190927340808717</v>
      </c>
      <c r="Z7" s="9">
        <f t="shared" si="4"/>
        <v>0.57723618570011415</v>
      </c>
      <c r="AA7" s="9">
        <f t="shared" si="5"/>
        <v>62.254391481721143</v>
      </c>
      <c r="AB7" s="9">
        <f t="shared" si="1"/>
        <v>54.656724279623816</v>
      </c>
      <c r="AC7" s="77">
        <v>41.7</v>
      </c>
      <c r="AD7" s="75">
        <f>AC7/M7</f>
        <v>6.9109094889142665E-3</v>
      </c>
      <c r="AE7" s="82">
        <f t="shared" si="6"/>
        <v>-4041.8566473646542</v>
      </c>
      <c r="AF7" s="75">
        <f t="shared" si="7"/>
        <v>-0.6698538478921725</v>
      </c>
      <c r="AG7" s="75">
        <f t="shared" si="8"/>
        <v>-3462.1457743312649</v>
      </c>
      <c r="AH7" s="75">
        <f t="shared" si="9"/>
        <v>-0.57377880296955319</v>
      </c>
      <c r="AI7" s="52">
        <f t="shared" ref="AI7:AI12" si="11">-0.0043548*2*H7+0.86506</f>
        <v>0.47246431106080006</v>
      </c>
      <c r="AJ7" s="52">
        <f t="shared" si="10"/>
        <v>0.42379067732000003</v>
      </c>
      <c r="AK7" s="75"/>
      <c r="AN7" s="9" t="s">
        <v>48</v>
      </c>
      <c r="AT7" s="71">
        <v>20.678024000000001</v>
      </c>
      <c r="AU7" s="69">
        <v>-5.3303018000000002E-3</v>
      </c>
      <c r="AV7" s="71">
        <v>20.450773000000002</v>
      </c>
      <c r="AW7" s="69">
        <v>-7.9058199629921267E-3</v>
      </c>
    </row>
    <row r="8" spans="1:49" s="9" customFormat="1" ht="14" thickBot="1">
      <c r="A8" s="8" t="s">
        <v>60</v>
      </c>
      <c r="B8" s="9" t="s">
        <v>23</v>
      </c>
      <c r="C8" s="10">
        <v>60</v>
      </c>
      <c r="D8" s="10"/>
      <c r="E8" s="9">
        <v>2880.0419999999999</v>
      </c>
      <c r="F8" s="9">
        <v>117.93326999999999</v>
      </c>
      <c r="G8" s="9">
        <v>2.15363250568281E-2</v>
      </c>
      <c r="H8" s="9">
        <v>60.050376999999997</v>
      </c>
      <c r="I8" s="9">
        <v>2.1367728336458499E-2</v>
      </c>
      <c r="J8" s="9">
        <v>50.1356684353727</v>
      </c>
      <c r="K8" s="9">
        <v>2.5328343214675701E-2</v>
      </c>
      <c r="L8" s="38">
        <v>11445.754230164701</v>
      </c>
      <c r="M8" s="38">
        <v>6986.6753271484904</v>
      </c>
      <c r="N8" s="9">
        <v>0.24639365236080699</v>
      </c>
      <c r="O8" s="9">
        <v>5.2465198703760697E-3</v>
      </c>
      <c r="P8" s="9">
        <v>1.6036663597783301E-3</v>
      </c>
      <c r="Q8" s="9">
        <v>1.61212084660824E-2</v>
      </c>
      <c r="R8" s="9">
        <v>7.1758978466564703E-3</v>
      </c>
      <c r="S8" s="9">
        <v>1.01244609707891E-3</v>
      </c>
      <c r="T8" s="9">
        <v>1.8152445368019202E-2</v>
      </c>
      <c r="U8" s="9">
        <f t="shared" si="3"/>
        <v>1.9164891465098113E-2</v>
      </c>
      <c r="V8" s="9">
        <v>23.01</v>
      </c>
      <c r="W8" s="38" t="s">
        <v>17</v>
      </c>
      <c r="X8" s="9">
        <v>0.2341</v>
      </c>
      <c r="Y8" s="9">
        <f t="shared" si="0"/>
        <v>0.57752556021715185</v>
      </c>
      <c r="Z8" s="9">
        <f t="shared" si="4"/>
        <v>0.57752556021715185</v>
      </c>
      <c r="AA8" s="9">
        <f t="shared" si="5"/>
        <v>48.079470298128513</v>
      </c>
      <c r="AB8" s="9">
        <f t="shared" si="1"/>
        <v>43.371306198706115</v>
      </c>
      <c r="AC8" s="77">
        <v>275.05</v>
      </c>
      <c r="AD8" s="75">
        <f t="shared" ref="AD8:AD34" si="12">AC8/M8</f>
        <v>3.9367794712203648E-2</v>
      </c>
      <c r="AE8" s="82">
        <f t="shared" si="6"/>
        <v>-2566.9542037042374</v>
      </c>
      <c r="AF8" s="75">
        <f t="shared" si="7"/>
        <v>-0.36740711189622466</v>
      </c>
      <c r="AG8" s="75">
        <f t="shared" si="8"/>
        <v>-5681.7562360780839</v>
      </c>
      <c r="AH8" s="75">
        <f t="shared" si="9"/>
        <v>-0.81322746084968145</v>
      </c>
      <c r="AI8" s="52">
        <f t="shared" si="11"/>
        <v>0.3420452364808001</v>
      </c>
      <c r="AJ8" s="52">
        <f t="shared" si="10"/>
        <v>0.31388023282000005</v>
      </c>
      <c r="AK8" s="75"/>
      <c r="AN8" s="9" t="s">
        <v>60</v>
      </c>
      <c r="AT8" s="71">
        <v>31.095746999999999</v>
      </c>
      <c r="AU8" s="69">
        <v>-2.2206792999999998E-3</v>
      </c>
      <c r="AV8" s="71">
        <v>31.095746999999999</v>
      </c>
      <c r="AW8" s="69">
        <v>2.0520825796303617E-3</v>
      </c>
    </row>
    <row r="9" spans="1:49" s="9" customFormat="1" ht="14" thickBot="1">
      <c r="A9" s="8" t="s">
        <v>61</v>
      </c>
      <c r="B9" s="9" t="s">
        <v>25</v>
      </c>
      <c r="C9" s="10">
        <v>68</v>
      </c>
      <c r="D9" s="10"/>
      <c r="E9" s="9">
        <v>3003.0360999999998</v>
      </c>
      <c r="F9" s="9">
        <v>129.14053000000001</v>
      </c>
      <c r="G9" s="9">
        <v>1.7881034059492599E-2</v>
      </c>
      <c r="H9" s="9">
        <v>68.135138999999995</v>
      </c>
      <c r="I9" s="9">
        <v>1.7044352887838999E-2</v>
      </c>
      <c r="J9" s="9">
        <v>52.821924781857497</v>
      </c>
      <c r="K9" s="9">
        <v>2.1370399595310698E-2</v>
      </c>
      <c r="L9" s="38">
        <v>12183.532682881099</v>
      </c>
      <c r="M9" s="38">
        <v>6827.8325950252702</v>
      </c>
      <c r="N9" s="9">
        <v>0.26389766202773601</v>
      </c>
      <c r="O9" s="9">
        <v>5.5923959637532196E-3</v>
      </c>
      <c r="P9" s="9">
        <v>1.3943440750252001E-3</v>
      </c>
      <c r="Q9" s="9">
        <v>1.14519569240858E-2</v>
      </c>
      <c r="R9" s="9">
        <v>7.7362653589871802E-3</v>
      </c>
      <c r="S9" s="9">
        <v>1.0199386149419699E-3</v>
      </c>
      <c r="T9" s="9">
        <v>1.36341342363235E-2</v>
      </c>
      <c r="U9" s="9">
        <f t="shared" si="3"/>
        <v>1.465407285126547E-2</v>
      </c>
      <c r="V9" s="9">
        <v>33.799999999999997</v>
      </c>
      <c r="W9" s="38" t="s">
        <v>4</v>
      </c>
      <c r="X9" s="9">
        <v>0.2114</v>
      </c>
      <c r="Y9" s="9">
        <f t="shared" si="0"/>
        <v>0.57712518288372738</v>
      </c>
      <c r="Z9" s="9">
        <f t="shared" si="4"/>
        <v>0.57712518288372738</v>
      </c>
      <c r="AA9" s="9">
        <f t="shared" si="5"/>
        <v>47.226220358305603</v>
      </c>
      <c r="AB9" s="9">
        <f t="shared" si="1"/>
        <v>43.438133582326259</v>
      </c>
      <c r="AC9" s="77">
        <v>514.16999999999996</v>
      </c>
      <c r="AD9" s="75">
        <f t="shared" si="12"/>
        <v>7.5305009729532912E-2</v>
      </c>
      <c r="AE9" s="82">
        <f t="shared" si="6"/>
        <v>-2347.2275514811658</v>
      </c>
      <c r="AF9" s="75">
        <f t="shared" si="7"/>
        <v>-0.3437734476957367</v>
      </c>
      <c r="AG9" s="75">
        <f t="shared" si="8"/>
        <v>-5621.6647557944689</v>
      </c>
      <c r="AH9" s="75">
        <f t="shared" si="9"/>
        <v>-0.82334542881007211</v>
      </c>
      <c r="AI9" s="52">
        <f t="shared" si="11"/>
        <v>0.27163019336560013</v>
      </c>
      <c r="AJ9" s="52">
        <f t="shared" si="10"/>
        <v>0.25453807974000009</v>
      </c>
      <c r="AK9" s="75"/>
      <c r="AN9" s="9" t="s">
        <v>61</v>
      </c>
      <c r="AT9" s="71">
        <v>37.650275999999998</v>
      </c>
      <c r="AU9" s="69">
        <v>-2.0155644000000002E-3</v>
      </c>
      <c r="AV9" s="71">
        <v>37.650275999999998</v>
      </c>
      <c r="AW9" s="69">
        <v>1.1788832283464567E-3</v>
      </c>
    </row>
    <row r="10" spans="1:49" s="9" customFormat="1" ht="14" thickBot="1">
      <c r="A10" s="8" t="s">
        <v>52</v>
      </c>
      <c r="B10" s="9" t="s">
        <v>67</v>
      </c>
      <c r="C10" s="10">
        <v>68</v>
      </c>
      <c r="D10" s="10"/>
      <c r="E10" s="9">
        <v>3088.0439000000001</v>
      </c>
      <c r="F10" s="9">
        <v>133.65382</v>
      </c>
      <c r="G10" s="9">
        <v>2.4479507909011398E-2</v>
      </c>
      <c r="H10" s="9">
        <v>68.180412000000004</v>
      </c>
      <c r="I10" s="9">
        <v>2.76035657300665E-2</v>
      </c>
      <c r="J10" s="9">
        <v>56.698831703360803</v>
      </c>
      <c r="K10" s="9">
        <v>2.66240235417614E-2</v>
      </c>
      <c r="L10" s="38">
        <v>11279.577048068701</v>
      </c>
      <c r="M10" s="38">
        <v>5611.8906156606499</v>
      </c>
      <c r="N10" s="9">
        <v>0.286623491646602</v>
      </c>
      <c r="O10" s="9">
        <v>6.04458941230193E-3</v>
      </c>
      <c r="P10" s="9">
        <v>4.5393969179541999E-3</v>
      </c>
      <c r="Q10" s="9">
        <v>2.15589763177646E-2</v>
      </c>
      <c r="R10" s="9">
        <v>1.01033387117589E-2</v>
      </c>
      <c r="S10" s="9">
        <v>8.5561122955488799E-3</v>
      </c>
      <c r="T10" s="9">
        <v>1.6520684830002502E-2</v>
      </c>
      <c r="U10" s="9">
        <f t="shared" si="3"/>
        <v>2.507679712555138E-2</v>
      </c>
      <c r="V10" s="9">
        <v>23.022175589357101</v>
      </c>
      <c r="W10" s="38" t="s">
        <v>3</v>
      </c>
      <c r="X10" s="9">
        <v>0.18740000000000001</v>
      </c>
      <c r="Y10" s="9">
        <f t="shared" si="0"/>
        <v>0.56360843848050279</v>
      </c>
      <c r="Z10" s="9">
        <f t="shared" si="4"/>
        <v>0.57729318253412676</v>
      </c>
      <c r="AA10" s="9">
        <f t="shared" si="5"/>
        <v>47.512123217039125</v>
      </c>
      <c r="AB10" s="9">
        <f t="shared" si="1"/>
        <v>43.690226812139663</v>
      </c>
      <c r="AC10" s="77">
        <v>877.6</v>
      </c>
      <c r="AD10" s="75">
        <f t="shared" si="12"/>
        <v>0.15638223552521721</v>
      </c>
      <c r="AE10" s="82">
        <f t="shared" si="6"/>
        <v>-1847.403837664936</v>
      </c>
      <c r="AF10" s="75">
        <f t="shared" si="7"/>
        <v>-0.32919455566534661</v>
      </c>
      <c r="AG10" s="75">
        <f t="shared" si="8"/>
        <v>-4687.5149325210186</v>
      </c>
      <c r="AH10" s="75">
        <f t="shared" si="9"/>
        <v>-0.83528266203905499</v>
      </c>
      <c r="AI10" s="52">
        <f t="shared" si="11"/>
        <v>0.2712358836448</v>
      </c>
      <c r="AJ10" s="52">
        <f t="shared" si="10"/>
        <v>0.25420577592000004</v>
      </c>
      <c r="AK10" s="75"/>
      <c r="AN10" s="9" t="s">
        <v>52</v>
      </c>
      <c r="AT10" s="71">
        <v>36.224471999999999</v>
      </c>
      <c r="AU10" s="69">
        <v>9.9368261999999998E-5</v>
      </c>
      <c r="AV10" s="71">
        <v>35.448563</v>
      </c>
      <c r="AW10" s="69">
        <v>3.0246895590551183E-3</v>
      </c>
    </row>
    <row r="11" spans="1:49" s="9" customFormat="1" ht="14" thickBot="1">
      <c r="A11" s="8" t="s">
        <v>47</v>
      </c>
      <c r="B11" s="9" t="s">
        <v>67</v>
      </c>
      <c r="C11" s="10">
        <v>75</v>
      </c>
      <c r="D11" s="10">
        <v>6006</v>
      </c>
      <c r="E11" s="9">
        <v>3003.0371</v>
      </c>
      <c r="F11" s="9">
        <v>140.08319</v>
      </c>
      <c r="G11" s="9">
        <v>2.2621122267716499E-2</v>
      </c>
      <c r="H11" s="9">
        <v>75.055533999999994</v>
      </c>
      <c r="I11" s="9">
        <v>2.2491540822086601E-2</v>
      </c>
      <c r="J11" s="9">
        <v>56.328129866343403</v>
      </c>
      <c r="K11" s="9">
        <v>2.7057752881970699E-2</v>
      </c>
      <c r="L11" s="38">
        <v>11912.5714560668</v>
      </c>
      <c r="M11" s="38">
        <v>6340.0737399638601</v>
      </c>
      <c r="N11" s="9">
        <v>0.27398739245752801</v>
      </c>
      <c r="O11" s="9">
        <v>6.3005316926578597E-3</v>
      </c>
      <c r="P11" s="9">
        <v>1.38513853447124E-3</v>
      </c>
      <c r="Q11" s="9">
        <v>1.61910091294288E-2</v>
      </c>
      <c r="R11" s="9">
        <v>8.8844597360573496E-3</v>
      </c>
      <c r="S11" s="9">
        <v>9.63020791055896E-4</v>
      </c>
      <c r="T11" s="9">
        <v>1.8173293145913299E-2</v>
      </c>
      <c r="U11" s="9">
        <f t="shared" si="3"/>
        <v>1.9136313936969195E-2</v>
      </c>
      <c r="V11" s="9">
        <v>8.6862876794325796</v>
      </c>
      <c r="W11" s="38" t="s">
        <v>5</v>
      </c>
      <c r="X11" s="9">
        <v>6.5000000000000002E-2</v>
      </c>
      <c r="Y11" s="9">
        <f t="shared" si="0"/>
        <v>0.56761843639875742</v>
      </c>
      <c r="Z11" s="9">
        <f t="shared" si="4"/>
        <v>0.57760699808782889</v>
      </c>
      <c r="AA11" s="9">
        <f t="shared" si="5"/>
        <v>44.640401544401108</v>
      </c>
      <c r="AB11" s="9">
        <f t="shared" si="1"/>
        <v>41.680316602145929</v>
      </c>
      <c r="AC11" s="77">
        <v>237.3</v>
      </c>
      <c r="AD11" s="75">
        <f t="shared" si="12"/>
        <v>3.7428586753527678E-2</v>
      </c>
      <c r="AE11" s="82">
        <f t="shared" si="6"/>
        <v>-1737.9313381173843</v>
      </c>
      <c r="AF11" s="75">
        <f t="shared" si="7"/>
        <v>-0.27411847391656535</v>
      </c>
      <c r="AG11" s="75">
        <f t="shared" si="8"/>
        <v>-5542.3666162475783</v>
      </c>
      <c r="AH11" s="75">
        <f t="shared" si="9"/>
        <v>-0.87418015051023223</v>
      </c>
      <c r="AI11" s="52">
        <f t="shared" si="11"/>
        <v>0.21135632107360014</v>
      </c>
      <c r="AJ11" s="52">
        <f t="shared" si="10"/>
        <v>0.20374238044000004</v>
      </c>
      <c r="AK11" s="75"/>
      <c r="AN11" s="9" t="s">
        <v>47</v>
      </c>
      <c r="AT11" s="71">
        <v>43.082649000000004</v>
      </c>
      <c r="AU11" s="69">
        <v>-3.4530471599999997E-3</v>
      </c>
      <c r="AV11" s="71">
        <v>42.520012000000001</v>
      </c>
      <c r="AW11" s="69">
        <v>3.323465714370079E-3</v>
      </c>
    </row>
    <row r="12" spans="1:49" s="9" customFormat="1" ht="14" thickBot="1">
      <c r="A12" s="8" t="s">
        <v>35</v>
      </c>
      <c r="B12" s="9" t="s">
        <v>67</v>
      </c>
      <c r="C12" s="10">
        <v>90</v>
      </c>
      <c r="D12" s="10"/>
      <c r="E12" s="9">
        <v>3310.0430000000001</v>
      </c>
      <c r="F12" s="9">
        <v>153.38721000000001</v>
      </c>
      <c r="G12" s="9">
        <v>2.4547961959755001E-2</v>
      </c>
      <c r="H12" s="9">
        <v>90.175826999999998</v>
      </c>
      <c r="I12" s="9">
        <v>2.3004396823613299E-2</v>
      </c>
      <c r="J12" s="9">
        <v>54.749471003578698</v>
      </c>
      <c r="K12" s="9">
        <v>2.9242174751145499E-2</v>
      </c>
      <c r="L12" s="38">
        <v>12432.305049865599</v>
      </c>
      <c r="M12" s="38">
        <v>6955.2959702574299</v>
      </c>
      <c r="N12" s="9">
        <v>0.264239035940392</v>
      </c>
      <c r="O12" s="9">
        <v>7.2533473590220996E-3</v>
      </c>
      <c r="P12" s="9">
        <v>1.1658696168657199E-3</v>
      </c>
      <c r="Q12" s="9">
        <v>1.5751049464591198E-2</v>
      </c>
      <c r="R12" s="9">
        <v>7.8716234704750195E-3</v>
      </c>
      <c r="S12" s="9">
        <v>2.89141110942496E-4</v>
      </c>
      <c r="T12" s="9">
        <v>2.1370551280670499E-2</v>
      </c>
      <c r="U12" s="9">
        <f t="shared" si="3"/>
        <v>2.1659692391612993E-2</v>
      </c>
      <c r="V12" s="9">
        <v>8.6870741012232902</v>
      </c>
      <c r="W12" s="38" t="s">
        <v>85</v>
      </c>
      <c r="X12" s="9">
        <v>8.0000000000000002E-3</v>
      </c>
      <c r="Y12" s="9">
        <f t="shared" si="0"/>
        <v>0.57436100155094705</v>
      </c>
      <c r="Z12" s="9">
        <f t="shared" si="4"/>
        <v>0.58389957773126977</v>
      </c>
      <c r="AA12" s="9">
        <f t="shared" si="5"/>
        <v>41.741244671264326</v>
      </c>
      <c r="AB12" s="9">
        <f t="shared" si="1"/>
        <v>40.622617820254384</v>
      </c>
      <c r="AC12" s="77">
        <v>256.8</v>
      </c>
      <c r="AD12" s="75">
        <f t="shared" si="12"/>
        <v>3.692150572716682E-2</v>
      </c>
      <c r="AE12" s="82">
        <f t="shared" si="6"/>
        <v>-1596.5406640886224</v>
      </c>
      <c r="AF12" s="75">
        <f t="shared" si="7"/>
        <v>-0.22954316695016663</v>
      </c>
      <c r="AG12" s="75">
        <f t="shared" si="8"/>
        <v>-6176.840514092547</v>
      </c>
      <c r="AH12" s="75">
        <f t="shared" si="9"/>
        <v>-0.88807730691925235</v>
      </c>
      <c r="AI12" s="52">
        <f t="shared" si="11"/>
        <v>7.9664617160800089E-2</v>
      </c>
      <c r="AJ12" s="52">
        <f t="shared" si="10"/>
        <v>9.2759429820000072E-2</v>
      </c>
      <c r="AK12" s="75"/>
      <c r="AL12" s="9">
        <f t="shared" ref="AL12:AM34" si="13">AE12/(X12*AI12)</f>
        <v>-2505096.8688929742</v>
      </c>
      <c r="AM12" s="9" t="e">
        <f>AE12/(X12*AK12)</f>
        <v>#DIV/0!</v>
      </c>
      <c r="AN12" s="9" t="s">
        <v>35</v>
      </c>
      <c r="AT12" s="71">
        <v>58.729866000000001</v>
      </c>
      <c r="AU12" s="69">
        <v>-1.4670247E-3</v>
      </c>
      <c r="AV12" s="71">
        <v>58.207633999999999</v>
      </c>
      <c r="AW12" s="69">
        <v>-2.6621296311023623E-3</v>
      </c>
    </row>
    <row r="13" spans="1:49" s="9" customFormat="1" ht="14" thickBot="1">
      <c r="A13" s="8" t="s">
        <v>50</v>
      </c>
      <c r="B13" s="9" t="s">
        <v>67</v>
      </c>
      <c r="C13" s="10">
        <v>120</v>
      </c>
      <c r="D13" s="10"/>
      <c r="E13" s="9">
        <v>3979.0419999999999</v>
      </c>
      <c r="F13" s="9">
        <v>189.95639</v>
      </c>
      <c r="G13" s="9">
        <v>3.0567471665075199E-2</v>
      </c>
      <c r="H13" s="9">
        <v>120.23309</v>
      </c>
      <c r="I13" s="9">
        <v>2.9311940225941399E-2</v>
      </c>
      <c r="J13" s="9">
        <v>60.385595436115103</v>
      </c>
      <c r="K13" s="9">
        <v>3.6107644063768402E-2</v>
      </c>
      <c r="L13" s="38">
        <v>13034.910368057701</v>
      </c>
      <c r="M13" s="38">
        <v>5241.2955603442597</v>
      </c>
      <c r="N13" s="9">
        <v>0.322713692029438</v>
      </c>
      <c r="O13" s="9">
        <v>9.2239291721279097E-3</v>
      </c>
      <c r="P13" s="9">
        <v>2.8003149824690999E-3</v>
      </c>
      <c r="Q13" s="9">
        <v>2.0088011053813401E-2</v>
      </c>
      <c r="R13" s="9">
        <v>1.15211200629466E-2</v>
      </c>
      <c r="S13" s="9">
        <v>2.6640968169120501E-3</v>
      </c>
      <c r="T13" s="9">
        <v>2.4586524000821799E-2</v>
      </c>
      <c r="U13" s="9">
        <f t="shared" si="3"/>
        <v>2.7250620817733849E-2</v>
      </c>
      <c r="V13" s="9">
        <v>13.932363627432601</v>
      </c>
      <c r="W13" s="38" t="s">
        <v>85</v>
      </c>
      <c r="X13" s="9">
        <v>-0.28673999999999999</v>
      </c>
      <c r="Y13" s="9">
        <f t="shared" si="0"/>
        <v>0.57372286800835193</v>
      </c>
      <c r="Z13" s="9">
        <f t="shared" si="4"/>
        <v>0.58813865696783907</v>
      </c>
      <c r="AA13" s="9">
        <f t="shared" si="5"/>
        <v>37.379399905165876</v>
      </c>
      <c r="AB13" s="9">
        <f t="shared" si="1"/>
        <v>24.459234647078503</v>
      </c>
      <c r="AC13" s="77">
        <v>2063</v>
      </c>
      <c r="AD13" s="75">
        <f t="shared" si="12"/>
        <v>0.39360497347424872</v>
      </c>
      <c r="AE13" s="82">
        <f t="shared" si="6"/>
        <v>-726.82484802719398</v>
      </c>
      <c r="AF13" s="75">
        <f t="shared" si="7"/>
        <v>-0.13867274601462362</v>
      </c>
      <c r="AG13" s="82">
        <f>M13*(1+N13)*((((X13-AK13)^2)/(9*1-N13))-0.5*(Y13+0.3333*(X13+AK13))^2)</f>
        <v>24.221255307761826</v>
      </c>
      <c r="AH13" s="75">
        <f t="shared" si="9"/>
        <v>4.6212343930802716E-3</v>
      </c>
      <c r="AI13" s="49">
        <v>0</v>
      </c>
      <c r="AJ13" s="49">
        <v>0</v>
      </c>
      <c r="AK13" s="6">
        <v>-0.77600000000000002</v>
      </c>
      <c r="AL13" s="9" t="e">
        <f t="shared" si="13"/>
        <v>#DIV/0!</v>
      </c>
      <c r="AM13" s="9">
        <f>AE13/(X13*AK13)</f>
        <v>-3266.4781990581378</v>
      </c>
      <c r="AN13" s="9" t="s">
        <v>50</v>
      </c>
      <c r="AT13" s="72">
        <v>85.588493</v>
      </c>
      <c r="AU13" s="66"/>
      <c r="AV13" s="72">
        <v>84.717986999999994</v>
      </c>
      <c r="AW13" s="66"/>
    </row>
    <row r="14" spans="1:49" s="45" customFormat="1" ht="13" customHeight="1" thickBot="1">
      <c r="A14" s="44" t="s">
        <v>51</v>
      </c>
      <c r="B14" s="45" t="s">
        <v>67</v>
      </c>
      <c r="C14" s="46">
        <v>150</v>
      </c>
      <c r="D14" s="46"/>
      <c r="E14" s="45">
        <v>4023.0497999999998</v>
      </c>
      <c r="F14" s="45">
        <v>210.31093999999999</v>
      </c>
      <c r="G14" s="45">
        <v>3.1717813999999997E-2</v>
      </c>
      <c r="H14" s="45">
        <v>150.25059999999999</v>
      </c>
      <c r="I14" s="45">
        <v>4.1717081743569598E-2</v>
      </c>
      <c r="J14" s="45">
        <v>51.977622850000003</v>
      </c>
      <c r="K14" s="45">
        <v>3.1021255000000001E-2</v>
      </c>
      <c r="L14" s="47">
        <v>13333.867113702499</v>
      </c>
      <c r="M14" s="47">
        <v>6151.9308193561401</v>
      </c>
      <c r="N14" s="45">
        <v>0.30006088814716803</v>
      </c>
      <c r="O14" s="45">
        <v>1.1268343888442899E-2</v>
      </c>
      <c r="P14" s="45">
        <v>3.8527979363030401E-3</v>
      </c>
      <c r="Q14" s="45">
        <v>3.0448737855126601E-2</v>
      </c>
      <c r="R14" s="45">
        <v>8.4489933934985308E-3</v>
      </c>
      <c r="S14" s="45">
        <v>1.5414503136645099E-3</v>
      </c>
      <c r="T14" s="45">
        <v>2.2572261606501502E-2</v>
      </c>
      <c r="U14" s="9">
        <f t="shared" si="3"/>
        <v>2.4113711920166012E-2</v>
      </c>
      <c r="W14" s="47" t="s">
        <v>1</v>
      </c>
      <c r="X14" s="45">
        <v>-0.66310000000000002</v>
      </c>
      <c r="Y14" s="9">
        <f t="shared" si="0"/>
        <v>0.55245812381356318</v>
      </c>
      <c r="Z14" s="9">
        <f t="shared" si="4"/>
        <v>0.57654618193067264</v>
      </c>
      <c r="AA14" s="9">
        <f t="shared" si="5"/>
        <v>4.7970445055259843</v>
      </c>
      <c r="AB14" s="9" t="e">
        <f t="shared" si="1"/>
        <v>#NUM!</v>
      </c>
      <c r="AC14" s="78">
        <v>575.16</v>
      </c>
      <c r="AD14" s="75">
        <f t="shared" si="12"/>
        <v>9.3492598809847491E-2</v>
      </c>
      <c r="AE14" s="82">
        <f t="shared" si="6"/>
        <v>156.52806772847296</v>
      </c>
      <c r="AF14" s="75">
        <f t="shared" si="7"/>
        <v>2.5443730159640379E-2</v>
      </c>
      <c r="AG14" s="82">
        <f t="shared" si="8"/>
        <v>-40948.230145151203</v>
      </c>
      <c r="AH14" s="75">
        <f t="shared" si="9"/>
        <v>-6.656159073881919</v>
      </c>
      <c r="AI14" s="49">
        <v>-1.08</v>
      </c>
      <c r="AJ14" s="49">
        <v>-1.08</v>
      </c>
      <c r="AK14" s="75">
        <v>-6.1</v>
      </c>
      <c r="AL14" s="9">
        <f t="shared" si="13"/>
        <v>218.56944057439654</v>
      </c>
      <c r="AM14" s="9">
        <f>AE14/(X14*AK14)</f>
        <v>38.697540298417756</v>
      </c>
      <c r="AN14" s="45" t="s">
        <v>51</v>
      </c>
      <c r="AO14" s="45" t="s">
        <v>64</v>
      </c>
      <c r="AT14" s="72">
        <v>121.53514</v>
      </c>
      <c r="AU14" s="68"/>
      <c r="AV14" s="72">
        <v>120.2831</v>
      </c>
      <c r="AW14" s="68"/>
    </row>
    <row r="15" spans="1:49" s="49" customFormat="1" ht="14" thickBot="1">
      <c r="A15" s="48" t="s">
        <v>46</v>
      </c>
      <c r="B15" s="49" t="s">
        <v>10</v>
      </c>
      <c r="C15" s="50">
        <v>30</v>
      </c>
      <c r="D15" s="50">
        <v>3135</v>
      </c>
      <c r="E15" s="49">
        <v>1754.0419999999999</v>
      </c>
      <c r="F15" s="49">
        <v>66.787102000000004</v>
      </c>
      <c r="G15" s="49">
        <v>1.5904890813648299E-2</v>
      </c>
      <c r="H15" s="49">
        <v>30.078669000000001</v>
      </c>
      <c r="I15" s="49">
        <v>1.43129843893176E-2</v>
      </c>
      <c r="J15" s="49">
        <v>32.984228761296102</v>
      </c>
      <c r="K15" s="49">
        <v>1.9297825371501799E-2</v>
      </c>
      <c r="L15" s="51">
        <v>11001.152149101699</v>
      </c>
      <c r="M15" s="51">
        <v>6325.7675424854096</v>
      </c>
      <c r="N15" s="49">
        <v>0.25873789637468297</v>
      </c>
      <c r="O15" s="49">
        <v>2.7341380786608102E-3</v>
      </c>
      <c r="P15" s="49">
        <v>1.40947146599877E-3</v>
      </c>
      <c r="Q15" s="49">
        <v>1.1578846310656799E-2</v>
      </c>
      <c r="R15" s="49">
        <v>5.21426507372676E-3</v>
      </c>
      <c r="S15" s="49">
        <v>2.64207220584517E-3</v>
      </c>
      <c r="T15" s="49">
        <v>1.4083560297774999E-2</v>
      </c>
      <c r="U15" s="9">
        <f t="shared" si="3"/>
        <v>1.6725632503620171E-2</v>
      </c>
      <c r="V15" s="49">
        <v>66.055000000000007</v>
      </c>
      <c r="W15" s="51" t="s">
        <v>20</v>
      </c>
      <c r="X15" s="49">
        <v>0.96830000000000005</v>
      </c>
      <c r="Y15" s="9">
        <f t="shared" si="0"/>
        <v>0.28781624905353592</v>
      </c>
      <c r="Z15" s="9">
        <f t="shared" si="4"/>
        <v>0.82376949288816148</v>
      </c>
      <c r="AA15" s="9">
        <f t="shared" si="5"/>
        <v>64.615288252113174</v>
      </c>
      <c r="AB15" s="9">
        <f t="shared" si="1"/>
        <v>55.176938980674315</v>
      </c>
      <c r="AC15" s="79">
        <v>120.7</v>
      </c>
      <c r="AD15" s="75">
        <f t="shared" si="12"/>
        <v>1.9080688499751079E-2</v>
      </c>
      <c r="AE15" s="82">
        <f t="shared" si="6"/>
        <v>-2651.1464023916092</v>
      </c>
      <c r="AF15" s="75">
        <f t="shared" si="7"/>
        <v>-0.41910272304283369</v>
      </c>
      <c r="AG15" s="75">
        <f t="shared" si="8"/>
        <v>-2072.5978963835032</v>
      </c>
      <c r="AH15" s="75">
        <f t="shared" si="9"/>
        <v>-0.32764370212206284</v>
      </c>
      <c r="AI15" s="52">
        <f>-0.0038757*2*H15+0.8901</f>
        <v>0.65694820511340002</v>
      </c>
      <c r="AJ15" s="49">
        <f>-0.00165*2*H15+0.7422</f>
        <v>0.6429403923</v>
      </c>
      <c r="AL15" s="9"/>
      <c r="AM15" s="6"/>
      <c r="AN15" s="49" t="s">
        <v>46</v>
      </c>
      <c r="AT15" s="71">
        <v>20.585272</v>
      </c>
      <c r="AU15" s="69">
        <v>-4.3708606999999999E-4</v>
      </c>
      <c r="AV15" s="71">
        <v>2.9072676</v>
      </c>
      <c r="AW15" s="69">
        <v>-1.1548203543307086E-3</v>
      </c>
    </row>
    <row r="16" spans="1:49" s="9" customFormat="1" ht="14" thickBot="1">
      <c r="A16" s="8" t="s">
        <v>62</v>
      </c>
      <c r="B16" s="9" t="s">
        <v>24</v>
      </c>
      <c r="C16" s="10">
        <v>60</v>
      </c>
      <c r="D16" s="10"/>
      <c r="E16" s="9">
        <v>2703.0439000000001</v>
      </c>
      <c r="F16" s="9">
        <v>117.37714</v>
      </c>
      <c r="G16" s="9">
        <v>1.6084297462817101E-2</v>
      </c>
      <c r="H16" s="9">
        <v>60.175975999999999</v>
      </c>
      <c r="I16" s="9">
        <v>1.62991482192738E-2</v>
      </c>
      <c r="J16" s="9">
        <v>51.434070358238102</v>
      </c>
      <c r="K16" s="9">
        <v>1.8497308049704599E-2</v>
      </c>
      <c r="L16" s="38">
        <v>13850.2921750643</v>
      </c>
      <c r="M16" s="38">
        <v>10937.9622824245</v>
      </c>
      <c r="N16" s="9">
        <v>0.18742033932639299</v>
      </c>
      <c r="O16" s="9">
        <v>4.3447441569744701E-3</v>
      </c>
      <c r="P16" s="9">
        <v>7.4713401236885702E-4</v>
      </c>
      <c r="Q16" s="9">
        <v>1.19544040622994E-2</v>
      </c>
      <c r="R16" s="9">
        <v>4.7023448271424602E-3</v>
      </c>
      <c r="S16" s="9">
        <v>6.4584384626221E-5</v>
      </c>
      <c r="T16" s="9">
        <v>1.37949632225622E-2</v>
      </c>
      <c r="U16" s="9">
        <f t="shared" si="3"/>
        <v>1.3859547607188421E-2</v>
      </c>
      <c r="V16" s="9">
        <v>51.5</v>
      </c>
      <c r="W16" s="38">
        <v>59</v>
      </c>
      <c r="X16" s="9">
        <v>0.27050000000000002</v>
      </c>
      <c r="Y16" s="9">
        <f t="shared" si="0"/>
        <v>0.2876538430062297</v>
      </c>
      <c r="Z16" s="9">
        <f t="shared" si="4"/>
        <v>0.82488250889917236</v>
      </c>
      <c r="AA16" s="9">
        <f t="shared" si="5"/>
        <v>50.501259474871709</v>
      </c>
      <c r="AB16" s="9">
        <f t="shared" si="1"/>
        <v>45.507360616631644</v>
      </c>
      <c r="AC16" s="77">
        <v>1407</v>
      </c>
      <c r="AD16" s="75">
        <f t="shared" si="12"/>
        <v>0.12863456315449329</v>
      </c>
      <c r="AE16" s="82">
        <f t="shared" si="6"/>
        <v>-1714.7550980213075</v>
      </c>
      <c r="AF16" s="75">
        <f t="shared" si="7"/>
        <v>-0.15677098290754174</v>
      </c>
      <c r="AG16" s="75">
        <f t="shared" si="8"/>
        <v>-6886.2828351744374</v>
      </c>
      <c r="AH16" s="75">
        <f t="shared" si="9"/>
        <v>-0.62957639250955888</v>
      </c>
      <c r="AI16" s="52">
        <f t="shared" ref="AI16:AI17" si="14">-0.0038757*2*H16+0.8901</f>
        <v>0.42365193963359998</v>
      </c>
      <c r="AJ16" s="49">
        <f>-0.00165*2*H16+0.7422</f>
        <v>0.54361927919999997</v>
      </c>
      <c r="AK16" s="6"/>
      <c r="AN16" s="9" t="s">
        <v>62</v>
      </c>
      <c r="AT16" s="71">
        <v>45.380768000000003</v>
      </c>
      <c r="AU16" s="69">
        <v>7.7883241000000001E-4</v>
      </c>
      <c r="AV16" s="71">
        <v>17.748911</v>
      </c>
      <c r="AW16" s="69">
        <v>-5.6398165354330711E-4</v>
      </c>
    </row>
    <row r="17" spans="1:49" s="9" customFormat="1" ht="14" thickBot="1">
      <c r="A17" s="8" t="s">
        <v>29</v>
      </c>
      <c r="B17" s="9" t="s">
        <v>24</v>
      </c>
      <c r="C17" s="10">
        <v>90</v>
      </c>
      <c r="D17" s="10"/>
      <c r="E17" s="9">
        <v>3412.0448999999999</v>
      </c>
      <c r="F17" s="9">
        <v>162.73337000000001</v>
      </c>
      <c r="G17" s="9">
        <v>2.0507385826771699E-2</v>
      </c>
      <c r="H17" s="9">
        <v>90.140793000000002</v>
      </c>
      <c r="I17" s="9">
        <v>3.1165304000787399E-2</v>
      </c>
      <c r="J17" s="9">
        <v>65.240629025364598</v>
      </c>
      <c r="K17" s="9">
        <v>1.81124470934848E-2</v>
      </c>
      <c r="L17" s="38">
        <v>11840.827579201399</v>
      </c>
      <c r="M17" s="38">
        <v>7912.1875485867304</v>
      </c>
      <c r="N17" s="9">
        <v>0.22675557924855799</v>
      </c>
      <c r="O17" s="9">
        <v>7.6127105472200002E-3</v>
      </c>
      <c r="P17" s="9">
        <v>2.16126856470046E-3</v>
      </c>
      <c r="Q17" s="9">
        <v>2.3552593453567399E-2</v>
      </c>
      <c r="R17" s="9">
        <v>8.2455867766958908E-3</v>
      </c>
      <c r="S17" s="9">
        <v>1.09388682292016E-3</v>
      </c>
      <c r="T17" s="9">
        <v>9.8668603167888901E-3</v>
      </c>
      <c r="U17" s="9">
        <f t="shared" si="3"/>
        <v>1.096074713970905E-2</v>
      </c>
      <c r="V17" s="9">
        <v>57.463664546075897</v>
      </c>
      <c r="W17" s="38">
        <v>53</v>
      </c>
      <c r="X17" s="9">
        <v>-0.30259999999999998</v>
      </c>
      <c r="Y17" s="9">
        <f t="shared" si="0"/>
        <v>0.28819374185816143</v>
      </c>
      <c r="Z17" s="9">
        <f t="shared" si="4"/>
        <v>0.82393322693288673</v>
      </c>
      <c r="AA17" s="9">
        <f t="shared" si="5"/>
        <v>41.314721530082871</v>
      </c>
      <c r="AB17" s="9">
        <f t="shared" si="1"/>
        <v>38.965089989470641</v>
      </c>
      <c r="AC17" s="77">
        <v>933.8</v>
      </c>
      <c r="AD17" s="75">
        <f t="shared" si="12"/>
        <v>0.11802045821914253</v>
      </c>
      <c r="AE17" s="82">
        <f t="shared" si="6"/>
        <v>-36.087135954131675</v>
      </c>
      <c r="AF17" s="75">
        <f t="shared" si="7"/>
        <v>-4.5609555805559152E-3</v>
      </c>
      <c r="AG17" s="75">
        <f t="shared" si="8"/>
        <v>-7057.1988997046665</v>
      </c>
      <c r="AH17" s="75">
        <f t="shared" si="9"/>
        <v>-0.89194029544524867</v>
      </c>
      <c r="AI17" s="52">
        <f t="shared" si="14"/>
        <v>0.19138265713979996</v>
      </c>
      <c r="AJ17" s="49">
        <f>-0.00165*2*H17+0.7422</f>
        <v>0.44473538309999999</v>
      </c>
      <c r="AK17" s="6"/>
      <c r="AN17" s="9" t="s">
        <v>29</v>
      </c>
      <c r="AT17" s="71">
        <v>71.338852000000003</v>
      </c>
      <c r="AU17" s="69">
        <v>3.0441602999999999E-3</v>
      </c>
      <c r="AV17" s="71">
        <v>36.386870999999999</v>
      </c>
      <c r="AW17" s="69">
        <v>7.6137578740157483E-3</v>
      </c>
    </row>
    <row r="18" spans="1:49" s="9" customFormat="1" ht="14" thickBot="1">
      <c r="A18" s="8" t="s">
        <v>54</v>
      </c>
      <c r="B18" s="9" t="s">
        <v>10</v>
      </c>
      <c r="C18" s="10">
        <v>120</v>
      </c>
      <c r="D18" s="10">
        <v>8812</v>
      </c>
      <c r="E18" s="9">
        <v>4406.0420000000004</v>
      </c>
      <c r="F18" s="9">
        <v>182.98871</v>
      </c>
      <c r="G18" s="9">
        <v>3.1856033245844302E-2</v>
      </c>
      <c r="H18" s="9">
        <v>120.12425</v>
      </c>
      <c r="I18" s="9">
        <v>3.7977476339938802E-2</v>
      </c>
      <c r="J18" s="9">
        <v>56.552443357732002</v>
      </c>
      <c r="K18" s="9">
        <v>3.3412169531398597E-2</v>
      </c>
      <c r="L18" s="38">
        <v>15391.0158169037</v>
      </c>
      <c r="M18" s="38">
        <v>10943.598890929399</v>
      </c>
      <c r="N18" s="9">
        <v>0.21259870129268099</v>
      </c>
      <c r="O18" s="9">
        <v>7.8048292217378799E-3</v>
      </c>
      <c r="P18" s="9">
        <v>2.70097793980726E-3</v>
      </c>
      <c r="Q18" s="9">
        <v>3.0172647118200901E-2</v>
      </c>
      <c r="R18" s="9">
        <v>5.1676275712741401E-3</v>
      </c>
      <c r="S18" s="9">
        <v>6.5779655745942106E-5</v>
      </c>
      <c r="T18" s="9">
        <v>2.8244541960124402E-2</v>
      </c>
      <c r="U18" s="9">
        <f t="shared" si="3"/>
        <v>2.8310321615870344E-2</v>
      </c>
      <c r="W18" s="38" t="s">
        <v>2</v>
      </c>
      <c r="X18" s="9">
        <v>-0.49</v>
      </c>
      <c r="Y18" s="9">
        <f t="shared" si="0"/>
        <v>0.28627781646124939</v>
      </c>
      <c r="Z18" s="9">
        <f t="shared" si="4"/>
        <v>0.82605109923359266</v>
      </c>
      <c r="AA18" s="9">
        <f t="shared" si="5"/>
        <v>36.589919650027305</v>
      </c>
      <c r="AB18" s="9">
        <f t="shared" si="1"/>
        <v>26.091710797475674</v>
      </c>
      <c r="AC18" s="77">
        <v>299</v>
      </c>
      <c r="AD18" s="75">
        <f t="shared" si="12"/>
        <v>2.7321907809306326E-2</v>
      </c>
      <c r="AE18" s="82">
        <f t="shared" si="6"/>
        <v>262.26584082998744</v>
      </c>
      <c r="AF18" s="75">
        <f t="shared" si="7"/>
        <v>2.3965227841762957E-2</v>
      </c>
      <c r="AG18" s="82">
        <f>M18*(1+N18)*((((X18-AK18)^2)/(9*1-N18))-0.5*(Y18+0.3333*(X18+AK18))^2)</f>
        <v>1.377412819137495</v>
      </c>
      <c r="AH18" s="75">
        <f t="shared" si="9"/>
        <v>1.2586470254124203E-4</v>
      </c>
      <c r="AI18" s="49">
        <v>0</v>
      </c>
      <c r="AJ18" s="49">
        <v>0</v>
      </c>
      <c r="AK18" s="6">
        <v>-0.77600000000000002</v>
      </c>
      <c r="AL18" s="9" t="e">
        <f t="shared" si="13"/>
        <v>#DIV/0!</v>
      </c>
      <c r="AM18" s="9">
        <f>AE18/(X18*AK18)</f>
        <v>689.73764156845004</v>
      </c>
      <c r="AN18" s="9" t="s">
        <v>54</v>
      </c>
      <c r="AO18" s="9" t="s">
        <v>92</v>
      </c>
      <c r="AT18" s="71">
        <v>103.93454</v>
      </c>
      <c r="AU18" s="66"/>
      <c r="AV18" s="71">
        <v>73.409041999999999</v>
      </c>
      <c r="AW18" s="66"/>
    </row>
    <row r="19" spans="1:49" s="45" customFormat="1" ht="14" thickBot="1">
      <c r="A19" s="44" t="s">
        <v>30</v>
      </c>
      <c r="B19" s="45" t="s">
        <v>24</v>
      </c>
      <c r="C19" s="46">
        <v>150</v>
      </c>
      <c r="D19" s="46">
        <v>7807</v>
      </c>
      <c r="E19" s="45">
        <v>4734.04</v>
      </c>
      <c r="F19" s="45">
        <v>211.53666999999999</v>
      </c>
      <c r="G19" s="45">
        <v>2.81904339457568E-2</v>
      </c>
      <c r="H19" s="45">
        <v>150.10428999999999</v>
      </c>
      <c r="I19" s="45">
        <v>4.1368142958355197E-2</v>
      </c>
      <c r="J19" s="45">
        <v>55.347670911954403</v>
      </c>
      <c r="K19" s="45">
        <v>2.5589843000000001E-2</v>
      </c>
      <c r="L19" s="47">
        <v>13346.865220063901</v>
      </c>
      <c r="M19" s="47">
        <v>7145.6346634296797</v>
      </c>
      <c r="N19" s="45">
        <v>0.27284788546079503</v>
      </c>
      <c r="O19" s="45">
        <v>1.1246407866197201E-2</v>
      </c>
      <c r="P19" s="45">
        <v>3.1700748594852501E-3</v>
      </c>
      <c r="Q19" s="45">
        <v>3.0121735092158E-2</v>
      </c>
      <c r="R19" s="45">
        <v>7.7456620046943798E-3</v>
      </c>
      <c r="S19" s="45">
        <v>1.7823489232555E-4</v>
      </c>
      <c r="T19" s="45">
        <v>1.78441809953056E-2</v>
      </c>
      <c r="U19" s="9">
        <f t="shared" si="3"/>
        <v>1.8022415887631149E-2</v>
      </c>
      <c r="W19" s="47" t="s">
        <v>1</v>
      </c>
      <c r="X19" s="45">
        <v>-0.78269999999999995</v>
      </c>
      <c r="Y19" s="9">
        <f t="shared" si="0"/>
        <v>0.2793739961451609</v>
      </c>
      <c r="Z19" s="9">
        <f t="shared" si="4"/>
        <v>0.83065753702871681</v>
      </c>
      <c r="AA19" s="9">
        <f t="shared" si="5"/>
        <v>14.184009666445535</v>
      </c>
      <c r="AB19" s="9" t="e">
        <f t="shared" si="1"/>
        <v>#NUM!</v>
      </c>
      <c r="AC19" s="78">
        <v>1313.6</v>
      </c>
      <c r="AD19" s="75">
        <f t="shared" si="12"/>
        <v>0.18383251619661076</v>
      </c>
      <c r="AE19" s="82">
        <f t="shared" si="6"/>
        <v>-438.12954693886007</v>
      </c>
      <c r="AF19" s="75">
        <f t="shared" si="7"/>
        <v>-6.1314294331494927E-2</v>
      </c>
      <c r="AG19" s="82">
        <f t="shared" si="8"/>
        <v>-55968.953380364474</v>
      </c>
      <c r="AH19" s="75">
        <f t="shared" si="9"/>
        <v>-7.8326077411717465</v>
      </c>
      <c r="AI19" s="49">
        <v>-1.08</v>
      </c>
      <c r="AJ19" s="49">
        <v>-1.08</v>
      </c>
      <c r="AK19" s="75">
        <v>-6.1</v>
      </c>
      <c r="AL19" s="9">
        <f t="shared" si="13"/>
        <v>-518.30267845262608</v>
      </c>
      <c r="AM19" s="9">
        <f>AE19/(X19*AK19)</f>
        <v>-91.76506438177644</v>
      </c>
      <c r="AN19" s="45" t="s">
        <v>30</v>
      </c>
      <c r="AO19" s="45" t="s">
        <v>64</v>
      </c>
      <c r="AT19" s="71">
        <v>134.64159000000001</v>
      </c>
      <c r="AU19" s="68"/>
      <c r="AV19" s="71">
        <v>104.12933</v>
      </c>
      <c r="AW19" s="68"/>
    </row>
    <row r="20" spans="1:49" s="49" customFormat="1" ht="14" thickBot="1">
      <c r="A20" s="48" t="s">
        <v>31</v>
      </c>
      <c r="B20" s="49" t="s">
        <v>65</v>
      </c>
      <c r="C20" s="50">
        <v>30</v>
      </c>
      <c r="D20" s="50"/>
      <c r="E20" s="49">
        <v>1393.0429999999999</v>
      </c>
      <c r="F20" s="49">
        <v>44.451908000000003</v>
      </c>
      <c r="G20" s="49">
        <v>7.4069859895013104E-3</v>
      </c>
      <c r="H20" s="49">
        <v>30.3092978</v>
      </c>
      <c r="I20" s="49">
        <v>8.9257091446194193E-3</v>
      </c>
      <c r="J20" s="49">
        <v>24.595917213346699</v>
      </c>
      <c r="K20" s="49">
        <v>9.8577622424259707E-3</v>
      </c>
      <c r="L20" s="51">
        <v>11875.6832467738</v>
      </c>
      <c r="M20" s="51">
        <v>4476.6019101454904</v>
      </c>
      <c r="N20" s="49">
        <v>0.33256131078178103</v>
      </c>
      <c r="O20" s="49">
        <v>2.5522150742976401E-3</v>
      </c>
      <c r="P20" s="49">
        <v>8.7185492058112796E-4</v>
      </c>
      <c r="Q20" s="49">
        <v>6.3734940703217896E-3</v>
      </c>
      <c r="R20" s="49">
        <v>5.4943275517986201E-3</v>
      </c>
      <c r="S20" s="49">
        <v>1.4121661289869E-3</v>
      </c>
      <c r="T20" s="49">
        <v>4.3634346906273498E-3</v>
      </c>
      <c r="U20" s="9">
        <f t="shared" si="3"/>
        <v>5.7756008196142503E-3</v>
      </c>
      <c r="V20" s="49">
        <v>50.8802495819656</v>
      </c>
      <c r="W20" s="51">
        <v>65</v>
      </c>
      <c r="X20" s="49">
        <v>0.7621</v>
      </c>
      <c r="Y20" s="9">
        <f t="shared" si="0"/>
        <v>-0.5796990645367327</v>
      </c>
      <c r="Z20" s="9">
        <f t="shared" si="4"/>
        <v>1.1546973488993777</v>
      </c>
      <c r="AA20" s="9">
        <f t="shared" si="5"/>
        <v>74.011136682954515</v>
      </c>
      <c r="AB20" s="9">
        <f t="shared" si="1"/>
        <v>60.120828844571633</v>
      </c>
      <c r="AC20" s="79">
        <v>632.6</v>
      </c>
      <c r="AD20" s="75">
        <f t="shared" si="12"/>
        <v>0.14131254301757656</v>
      </c>
      <c r="AE20" s="82">
        <f t="shared" si="6"/>
        <v>-25.351451694991795</v>
      </c>
      <c r="AF20" s="75">
        <f t="shared" si="7"/>
        <v>-5.6631016569815718E-3</v>
      </c>
      <c r="AG20" s="75">
        <f t="shared" si="8"/>
        <v>-357.67722289087834</v>
      </c>
      <c r="AH20" s="75">
        <f t="shared" si="9"/>
        <v>-7.9899269595596845E-2</v>
      </c>
      <c r="AI20" s="52">
        <f>-0.0036088*2*H20+0.88972</f>
        <v>0.67095961219871991</v>
      </c>
      <c r="AJ20" s="49">
        <f>-0.00602*2*H20+1.2148</f>
        <v>0.84987605448800008</v>
      </c>
      <c r="AL20" s="9"/>
      <c r="AM20" s="6"/>
      <c r="AN20" s="49" t="s">
        <v>31</v>
      </c>
      <c r="AT20" s="71">
        <v>44.567528000000003</v>
      </c>
      <c r="AU20" s="69">
        <v>3.8518631000000001E-3</v>
      </c>
      <c r="AV20" s="71">
        <v>1.9084574000000001</v>
      </c>
      <c r="AW20" s="69">
        <v>-2.3331399448818899E-3</v>
      </c>
    </row>
    <row r="21" spans="1:49" s="9" customFormat="1" ht="14" thickBot="1">
      <c r="A21" s="8" t="s">
        <v>37</v>
      </c>
      <c r="B21" s="9" t="s">
        <v>65</v>
      </c>
      <c r="C21" s="10">
        <v>60</v>
      </c>
      <c r="D21" s="10">
        <v>4892</v>
      </c>
      <c r="E21" s="9">
        <v>2446.0419999999999</v>
      </c>
      <c r="F21" s="9">
        <v>85.599097999999998</v>
      </c>
      <c r="G21" s="9">
        <v>1.39773145339808E-2</v>
      </c>
      <c r="H21" s="9">
        <v>60.291682999999999</v>
      </c>
      <c r="I21" s="9">
        <v>1.6110866550122501E-2</v>
      </c>
      <c r="J21" s="9">
        <v>43.911358375048799</v>
      </c>
      <c r="K21" s="9">
        <v>1.70898442645641E-2</v>
      </c>
      <c r="L21" s="38">
        <v>11984.9410771409</v>
      </c>
      <c r="M21" s="38">
        <v>7073.5229524532997</v>
      </c>
      <c r="N21" s="9">
        <v>0.25341175365331797</v>
      </c>
      <c r="O21" s="9">
        <v>5.03061989307527E-3</v>
      </c>
      <c r="P21" s="9">
        <v>8.73244260937873E-4</v>
      </c>
      <c r="Q21" s="9">
        <v>1.10802466570472E-2</v>
      </c>
      <c r="R21" s="9">
        <v>6.2078484328405396E-3</v>
      </c>
      <c r="S21" s="9">
        <v>2.7186459030323501E-5</v>
      </c>
      <c r="T21" s="9">
        <v>1.08819958317236E-2</v>
      </c>
      <c r="U21" s="9">
        <f t="shared" si="3"/>
        <v>1.0909182290753923E-2</v>
      </c>
      <c r="W21" s="38">
        <v>70</v>
      </c>
      <c r="X21" s="9">
        <v>0.65449999999999997</v>
      </c>
      <c r="Y21" s="9">
        <f t="shared" si="0"/>
        <v>-0.57833722161576795</v>
      </c>
      <c r="Z21" s="9">
        <f t="shared" si="4"/>
        <v>1.3727133005231025</v>
      </c>
      <c r="AA21" s="9">
        <f t="shared" si="5"/>
        <v>67.218521674739733</v>
      </c>
      <c r="AB21" s="9">
        <f t="shared" si="1"/>
        <v>59.365674453708316</v>
      </c>
      <c r="AC21" s="77">
        <v>488</v>
      </c>
      <c r="AD21" s="75">
        <f t="shared" si="12"/>
        <v>6.8989667988671427E-2</v>
      </c>
      <c r="AE21" s="82">
        <f t="shared" si="6"/>
        <v>-152.53841546732554</v>
      </c>
      <c r="AF21" s="75">
        <f t="shared" si="7"/>
        <v>-2.1564702128296743E-2</v>
      </c>
      <c r="AG21" s="75">
        <f t="shared" si="8"/>
        <v>885.05507783735311</v>
      </c>
      <c r="AH21" s="75">
        <f t="shared" si="9"/>
        <v>0.12512224584362036</v>
      </c>
      <c r="AI21" s="52">
        <f t="shared" ref="AI21:AI22" si="15">-0.0036088*2*H21+0.88972</f>
        <v>0.45455874877919994</v>
      </c>
      <c r="AJ21" s="49">
        <f>-0.00602*2*H21+1.2148</f>
        <v>0.48888813668000008</v>
      </c>
      <c r="AK21" s="6"/>
      <c r="AN21" s="9" t="s">
        <v>37</v>
      </c>
      <c r="AO21" s="9" t="s">
        <v>70</v>
      </c>
      <c r="AT21" s="71">
        <v>85.687256000000005</v>
      </c>
      <c r="AU21" s="69">
        <v>5.2446972500000003E-3</v>
      </c>
      <c r="AV21" s="71">
        <v>1.3977314533980753E-2</v>
      </c>
      <c r="AW21" s="69">
        <v>-3.1111452338582679E-3</v>
      </c>
    </row>
    <row r="22" spans="1:49" s="9" customFormat="1" ht="14" thickBot="1">
      <c r="A22" s="8" t="s">
        <v>40</v>
      </c>
      <c r="B22" s="9" t="s">
        <v>65</v>
      </c>
      <c r="C22" s="10">
        <v>90</v>
      </c>
      <c r="D22" s="10">
        <v>5144</v>
      </c>
      <c r="E22" s="9">
        <v>3035.0351999999998</v>
      </c>
      <c r="F22" s="9">
        <v>120.96543</v>
      </c>
      <c r="G22" s="9">
        <v>1.50570815058618E-2</v>
      </c>
      <c r="H22" s="9">
        <v>90.218315000000004</v>
      </c>
      <c r="I22" s="9">
        <v>2.4410119153893298E-2</v>
      </c>
      <c r="J22" s="9">
        <v>53.359517914268203</v>
      </c>
      <c r="K22" s="9">
        <v>1.6073688339301302E-2</v>
      </c>
      <c r="L22" s="38">
        <v>15460.9063036346</v>
      </c>
      <c r="M22" s="38">
        <v>13632.161006811501</v>
      </c>
      <c r="N22" s="9">
        <v>0.15928047280519</v>
      </c>
      <c r="O22" s="9">
        <v>5.8352539772387997E-3</v>
      </c>
      <c r="P22" s="9">
        <v>8.6494896641985597E-4</v>
      </c>
      <c r="Q22" s="9">
        <v>1.8574865176654499E-2</v>
      </c>
      <c r="R22" s="9">
        <v>3.9142376537077599E-3</v>
      </c>
      <c r="S22" s="9">
        <v>1.07956115462035E-8</v>
      </c>
      <c r="T22" s="9">
        <v>1.21594506855936E-2</v>
      </c>
      <c r="U22" s="9">
        <f t="shared" si="3"/>
        <v>1.2159461481205145E-2</v>
      </c>
      <c r="V22" s="9">
        <v>40.880000000000003</v>
      </c>
      <c r="W22" s="38">
        <v>46</v>
      </c>
      <c r="X22" s="9">
        <v>4.1399999999999999E-2</v>
      </c>
      <c r="Y22" s="9">
        <f t="shared" si="0"/>
        <v>-0.57730965728539363</v>
      </c>
      <c r="Z22" s="9">
        <f t="shared" si="4"/>
        <v>1.1552825327066194</v>
      </c>
      <c r="AA22" s="9">
        <f t="shared" si="5"/>
        <v>55.306145240178324</v>
      </c>
      <c r="AB22" s="9">
        <f t="shared" si="1"/>
        <v>52.108576263908134</v>
      </c>
      <c r="AC22" s="77">
        <v>372.5</v>
      </c>
      <c r="AD22" s="75">
        <f t="shared" si="12"/>
        <v>2.7325088062991269E-2</v>
      </c>
      <c r="AE22" s="82">
        <f t="shared" si="6"/>
        <v>-1781.5364995578443</v>
      </c>
      <c r="AF22" s="75">
        <f t="shared" si="7"/>
        <v>-0.13068628654456727</v>
      </c>
      <c r="AG22" s="75">
        <f t="shared" si="8"/>
        <v>-5958.7759832154434</v>
      </c>
      <c r="AH22" s="75">
        <f t="shared" si="9"/>
        <v>-0.43711162010469634</v>
      </c>
      <c r="AI22" s="52">
        <f t="shared" si="15"/>
        <v>0.23856028965599996</v>
      </c>
      <c r="AJ22" s="49">
        <f>-0.00602*2*H22+1.2148</f>
        <v>0.12857148740000013</v>
      </c>
      <c r="AK22" s="6"/>
      <c r="AN22" s="9" t="s">
        <v>40</v>
      </c>
      <c r="AT22" s="71">
        <v>121.02328</v>
      </c>
      <c r="AU22" s="69">
        <v>1.00311589E-2</v>
      </c>
      <c r="AV22" s="71">
        <v>28.572996</v>
      </c>
      <c r="AW22" s="69">
        <v>-6.7812125196850396E-4</v>
      </c>
    </row>
    <row r="23" spans="1:49" s="9" customFormat="1" ht="13" customHeight="1" thickBot="1">
      <c r="A23" s="8" t="s">
        <v>42</v>
      </c>
      <c r="B23" s="9" t="s">
        <v>65</v>
      </c>
      <c r="C23" s="10">
        <v>120</v>
      </c>
      <c r="D23" s="10">
        <v>6013</v>
      </c>
      <c r="E23" s="9">
        <v>3634.0351999999998</v>
      </c>
      <c r="F23" s="9">
        <v>157.04738</v>
      </c>
      <c r="G23" s="9">
        <v>2.1411072835345601E-2</v>
      </c>
      <c r="H23" s="9">
        <v>120.11717</v>
      </c>
      <c r="I23" s="9">
        <v>3.2702127335345603E-2</v>
      </c>
      <c r="J23" s="9">
        <v>63.878534682421297</v>
      </c>
      <c r="K23" s="9">
        <v>2.39054228271923E-2</v>
      </c>
      <c r="L23" s="38">
        <v>12804.2821654903</v>
      </c>
      <c r="M23" s="38">
        <v>11843.091187907399</v>
      </c>
      <c r="N23" s="9">
        <v>0.146516658520469</v>
      </c>
      <c r="O23" s="9">
        <v>9.38101554210795E-3</v>
      </c>
      <c r="P23" s="9">
        <v>3.0062395155633298E-3</v>
      </c>
      <c r="Q23" s="9">
        <v>2.3321111793237599E-2</v>
      </c>
      <c r="R23" s="9">
        <v>5.3937383128186698E-3</v>
      </c>
      <c r="S23" s="9">
        <v>3.23370720677401E-5</v>
      </c>
      <c r="T23" s="9">
        <v>1.85116845143736E-2</v>
      </c>
      <c r="U23" s="9">
        <f t="shared" si="3"/>
        <v>1.8544021586441341E-2</v>
      </c>
      <c r="W23" s="38">
        <v>45</v>
      </c>
      <c r="X23" s="9">
        <v>-0.17330000000000001</v>
      </c>
      <c r="Y23" s="9">
        <f t="shared" si="0"/>
        <v>-0.57709980642597092</v>
      </c>
      <c r="Z23" s="9">
        <f t="shared" si="4"/>
        <v>1.1544346996471329</v>
      </c>
      <c r="AA23" s="9">
        <f t="shared" si="5"/>
        <v>49.575995802922236</v>
      </c>
      <c r="AB23" s="9">
        <f t="shared" si="1"/>
        <v>39.717787681313474</v>
      </c>
      <c r="AC23" s="77">
        <v>80.900000000000006</v>
      </c>
      <c r="AD23" s="75">
        <f t="shared" si="12"/>
        <v>6.8309868358190475E-3</v>
      </c>
      <c r="AE23" s="82">
        <f t="shared" si="6"/>
        <v>-2690.2938304644749</v>
      </c>
      <c r="AF23" s="75">
        <f t="shared" si="7"/>
        <v>-0.22716145538180502</v>
      </c>
      <c r="AG23" s="82">
        <f>M23*(1+N23)*((((X23-AK23)^2)/(9*1-N23))-0.5*(Y23+0.3333*(X23+AK23))^2)</f>
        <v>-4862.9833428138845</v>
      </c>
      <c r="AH23" s="75">
        <f t="shared" si="9"/>
        <v>-0.41061774039022186</v>
      </c>
      <c r="AI23" s="49">
        <v>0</v>
      </c>
      <c r="AJ23" s="49">
        <v>0</v>
      </c>
      <c r="AK23" s="6">
        <v>-0.77600000000000002</v>
      </c>
      <c r="AL23" s="9" t="e">
        <f t="shared" si="13"/>
        <v>#DIV/0!</v>
      </c>
      <c r="AM23" s="9">
        <f>AE23/(X23*AK23)</f>
        <v>-20005.040351220952</v>
      </c>
      <c r="AN23" s="9" t="s">
        <v>42</v>
      </c>
      <c r="AO23" s="9" t="s">
        <v>91</v>
      </c>
      <c r="AT23" s="71">
        <v>156.98146</v>
      </c>
      <c r="AU23" s="66"/>
      <c r="AV23" s="71">
        <v>46.373573</v>
      </c>
      <c r="AW23" s="66"/>
    </row>
    <row r="24" spans="1:49" s="45" customFormat="1" ht="13" customHeight="1" thickBot="1">
      <c r="A24" s="44" t="s">
        <v>41</v>
      </c>
      <c r="B24" s="45" t="s">
        <v>65</v>
      </c>
      <c r="C24" s="46">
        <v>150</v>
      </c>
      <c r="D24" s="46">
        <v>8688</v>
      </c>
      <c r="E24" s="45">
        <v>4344.0352000000003</v>
      </c>
      <c r="F24" s="45">
        <v>185.75681</v>
      </c>
      <c r="G24" s="45">
        <v>2.2991306166000001E-2</v>
      </c>
      <c r="H24" s="45">
        <v>149.85074</v>
      </c>
      <c r="I24" s="45">
        <v>3.0063574214425199E-2</v>
      </c>
      <c r="J24" s="45">
        <v>63.419722151802503</v>
      </c>
      <c r="K24" s="45">
        <v>2.70768683339748E-2</v>
      </c>
      <c r="L24" s="47">
        <v>15726.5295681727</v>
      </c>
      <c r="M24" s="47">
        <v>13934.398316496199</v>
      </c>
      <c r="N24" s="45">
        <v>0.157989954614528</v>
      </c>
      <c r="O24" s="45">
        <v>9.5285319847849392E-3</v>
      </c>
      <c r="P24" s="45">
        <v>2.6600659507192998E-3</v>
      </c>
      <c r="Q24" s="45">
        <v>2.05350422296403E-2</v>
      </c>
      <c r="R24" s="45">
        <v>4.55130682440184E-3</v>
      </c>
      <c r="S24" s="45">
        <v>2.04088848821792E-6</v>
      </c>
      <c r="T24" s="45">
        <v>2.2525561509573001E-2</v>
      </c>
      <c r="U24" s="9">
        <f t="shared" si="3"/>
        <v>2.252760239806122E-2</v>
      </c>
      <c r="W24" s="47" t="s">
        <v>2</v>
      </c>
      <c r="X24" s="45">
        <v>-0.21379999999999999</v>
      </c>
      <c r="Y24" s="9">
        <f t="shared" si="0"/>
        <v>-0.58808456950863452</v>
      </c>
      <c r="Z24" s="9">
        <f t="shared" si="4"/>
        <v>1.1548216156591666</v>
      </c>
      <c r="AA24" s="9">
        <f t="shared" si="5"/>
        <v>34.86058225310628</v>
      </c>
      <c r="AB24" s="9" t="e">
        <f t="shared" si="1"/>
        <v>#NUM!</v>
      </c>
      <c r="AC24" s="78">
        <v>205.9</v>
      </c>
      <c r="AD24" s="75">
        <f t="shared" si="12"/>
        <v>1.4776382540769331E-2</v>
      </c>
      <c r="AE24" s="82">
        <f t="shared" si="6"/>
        <v>-7013.2718026721959</v>
      </c>
      <c r="AF24" s="75">
        <f t="shared" si="7"/>
        <v>-0.50330639639958863</v>
      </c>
      <c r="AG24" s="82">
        <f t="shared" si="8"/>
        <v>-64048.288022005669</v>
      </c>
      <c r="AH24" s="75">
        <f t="shared" si="9"/>
        <v>-4.5964157595654687</v>
      </c>
      <c r="AI24" s="49">
        <v>-1.08</v>
      </c>
      <c r="AJ24" s="49">
        <v>-1.08</v>
      </c>
      <c r="AK24" s="75">
        <v>-6.1</v>
      </c>
      <c r="AL24" s="9">
        <f t="shared" si="13"/>
        <v>-30373.106584001125</v>
      </c>
      <c r="AM24" s="9">
        <f>AE24/(X24*AK24)</f>
        <v>-5377.533624708396</v>
      </c>
      <c r="AN24" s="45" t="s">
        <v>41</v>
      </c>
      <c r="AO24" s="45" t="s">
        <v>90</v>
      </c>
      <c r="AT24" s="71">
        <v>187.14689999999999</v>
      </c>
      <c r="AU24" s="68"/>
      <c r="AV24" s="71">
        <v>76.612273999999999</v>
      </c>
      <c r="AW24" s="68"/>
    </row>
    <row r="25" spans="1:49" s="49" customFormat="1" ht="13" customHeight="1" thickBot="1">
      <c r="A25" s="48" t="s">
        <v>38</v>
      </c>
      <c r="B25" s="49" t="s">
        <v>68</v>
      </c>
      <c r="C25" s="50">
        <v>30</v>
      </c>
      <c r="D25" s="50"/>
      <c r="E25" s="49">
        <v>1571.0546999999999</v>
      </c>
      <c r="F25" s="49">
        <v>50.498314000000001</v>
      </c>
      <c r="G25" s="49">
        <v>9.3086880139982495E-3</v>
      </c>
      <c r="H25" s="49">
        <v>30.481902999999999</v>
      </c>
      <c r="I25" s="49">
        <v>1.2683851999825E-2</v>
      </c>
      <c r="J25" s="49">
        <v>24.138526886529402</v>
      </c>
      <c r="K25" s="49">
        <v>9.4666209863883098E-3</v>
      </c>
      <c r="L25" s="51">
        <v>11232.6963482174</v>
      </c>
      <c r="M25" s="51">
        <v>6893.1402465963301</v>
      </c>
      <c r="N25" s="49">
        <v>0.24527230265175101</v>
      </c>
      <c r="O25" s="49">
        <v>2.7136764010216902E-3</v>
      </c>
      <c r="P25" s="49">
        <v>1.2360376037300401E-3</v>
      </c>
      <c r="Q25" s="49">
        <v>9.9701755988033294E-3</v>
      </c>
      <c r="R25" s="49">
        <v>3.5018186230068998E-3</v>
      </c>
      <c r="S25" s="49">
        <v>1.3842732936117899E-3</v>
      </c>
      <c r="T25" s="49">
        <v>5.96480236338141E-3</v>
      </c>
      <c r="U25" s="9">
        <f t="shared" si="3"/>
        <v>7.3490756569931995E-3</v>
      </c>
      <c r="V25" s="49">
        <v>60.023583416976898</v>
      </c>
      <c r="W25" s="51">
        <v>72</v>
      </c>
      <c r="X25" s="49">
        <v>0.4955</v>
      </c>
      <c r="Y25" s="9">
        <f t="shared" si="0"/>
        <v>-0.28175489051054764</v>
      </c>
      <c r="Z25" s="9">
        <f t="shared" si="4"/>
        <v>1.1104010044191124</v>
      </c>
      <c r="AA25" s="9">
        <f t="shared" si="5"/>
        <v>62.99424084223449</v>
      </c>
      <c r="AB25" s="9">
        <f t="shared" si="1"/>
        <v>53.312184336137648</v>
      </c>
      <c r="AC25" s="79">
        <v>3232</v>
      </c>
      <c r="AD25" s="75">
        <f t="shared" si="12"/>
        <v>0.46887193418063489</v>
      </c>
      <c r="AE25" s="82">
        <f t="shared" si="6"/>
        <v>-17.143508590641506</v>
      </c>
      <c r="AF25" s="75">
        <f t="shared" si="7"/>
        <v>-2.4870389949060686E-3</v>
      </c>
      <c r="AG25" s="75">
        <f t="shared" si="8"/>
        <v>-1938.8354226573886</v>
      </c>
      <c r="AH25" s="75">
        <f t="shared" si="9"/>
        <v>-0.2812702706309711</v>
      </c>
      <c r="AI25" s="52">
        <f>-0.004104*2*H25+0.95465</f>
        <v>0.70445454017600007</v>
      </c>
      <c r="AJ25" s="49">
        <f>-0.00802*2*H25+1.5449</f>
        <v>1.05597027588</v>
      </c>
      <c r="AL25" s="9"/>
      <c r="AM25" s="6"/>
      <c r="AN25" s="49" t="s">
        <v>38</v>
      </c>
      <c r="AT25" s="71">
        <v>37.283051</v>
      </c>
      <c r="AU25" s="69">
        <v>3.4322336E-3</v>
      </c>
      <c r="AV25" s="71">
        <v>3.6784585000000001</v>
      </c>
      <c r="AW25" s="69">
        <v>-5.7069614173228353E-5</v>
      </c>
    </row>
    <row r="26" spans="1:49" s="9" customFormat="1" ht="14" thickBot="1">
      <c r="A26" s="8" t="s">
        <v>43</v>
      </c>
      <c r="B26" s="9" t="s">
        <v>68</v>
      </c>
      <c r="C26" s="10">
        <v>60</v>
      </c>
      <c r="D26" s="10"/>
      <c r="E26" s="9">
        <v>2393.0391</v>
      </c>
      <c r="F26" s="9">
        <v>96.898330999999999</v>
      </c>
      <c r="G26" s="9">
        <v>1.40125836325459E-2</v>
      </c>
      <c r="H26" s="9">
        <v>60.265864999999998</v>
      </c>
      <c r="I26" s="9">
        <v>2.0338582404199501E-2</v>
      </c>
      <c r="J26" s="9">
        <v>44.3624435883101</v>
      </c>
      <c r="K26" s="9">
        <v>1.3731248453256699E-2</v>
      </c>
      <c r="L26" s="38">
        <v>14985.8193602269</v>
      </c>
      <c r="M26" s="38">
        <v>13417.8263431921</v>
      </c>
      <c r="N26" s="9">
        <v>0.15521813360865999</v>
      </c>
      <c r="O26" s="9">
        <v>4.0215261876136504E-3</v>
      </c>
      <c r="P26" s="9">
        <v>9.8831732929578211E-4</v>
      </c>
      <c r="Q26" s="9">
        <v>1.6317056216585801E-2</v>
      </c>
      <c r="R26" s="9">
        <v>3.3062317586796401E-3</v>
      </c>
      <c r="S26" s="9">
        <v>3.4142665498175699E-6</v>
      </c>
      <c r="T26" s="9">
        <v>1.0425016694577001E-2</v>
      </c>
      <c r="U26" s="9">
        <f t="shared" si="3"/>
        <v>1.0428430961126818E-2</v>
      </c>
      <c r="V26" s="9">
        <v>48.266185279205899</v>
      </c>
      <c r="W26" s="40" t="s">
        <v>19</v>
      </c>
      <c r="X26" s="9">
        <v>-1.41E-2</v>
      </c>
      <c r="Y26" s="9">
        <f t="shared" si="0"/>
        <v>-0.28515158266289453</v>
      </c>
      <c r="Z26" s="9">
        <f t="shared" si="4"/>
        <v>1.1121235894453887</v>
      </c>
      <c r="AA26" s="9">
        <f t="shared" si="5"/>
        <v>53.089654932883541</v>
      </c>
      <c r="AB26" s="9">
        <f t="shared" si="1"/>
        <v>47.750246336633253</v>
      </c>
      <c r="AC26" s="77">
        <v>2850.1</v>
      </c>
      <c r="AD26" s="75">
        <f t="shared" si="12"/>
        <v>0.21241145377068288</v>
      </c>
      <c r="AE26" s="82">
        <f t="shared" si="6"/>
        <v>249.40801949930508</v>
      </c>
      <c r="AF26" s="75">
        <f t="shared" si="7"/>
        <v>1.8587810955374977E-2</v>
      </c>
      <c r="AG26" s="75">
        <f t="shared" si="8"/>
        <v>-6740.6145171839235</v>
      </c>
      <c r="AH26" s="75">
        <f t="shared" si="9"/>
        <v>-0.50236262899645867</v>
      </c>
      <c r="AI26" s="52">
        <f t="shared" ref="AI26:AI27" si="16">-0.004104*2*H26+0.95465</f>
        <v>0.45998778008000002</v>
      </c>
      <c r="AJ26" s="49">
        <f>-0.00802*2*H26+1.5449</f>
        <v>0.57823552540000001</v>
      </c>
      <c r="AK26" s="6"/>
      <c r="AN26" s="9" t="s">
        <v>43</v>
      </c>
      <c r="AT26" s="71">
        <v>72.915886</v>
      </c>
      <c r="AU26" s="69">
        <v>5.9735099999999996E-3</v>
      </c>
      <c r="AV26" s="71">
        <v>10.929345</v>
      </c>
      <c r="AW26" s="69">
        <v>3.5248877165354329E-4</v>
      </c>
    </row>
    <row r="27" spans="1:49" s="9" customFormat="1" ht="13" customHeight="1" thickBot="1">
      <c r="A27" s="8" t="s">
        <v>36</v>
      </c>
      <c r="B27" s="9" t="s">
        <v>68</v>
      </c>
      <c r="C27" s="10">
        <v>90</v>
      </c>
      <c r="D27" s="10"/>
      <c r="E27" s="9">
        <v>3361.0360999999998</v>
      </c>
      <c r="F27" s="9">
        <v>137.06112999999999</v>
      </c>
      <c r="G27" s="9">
        <v>1.9670673525809299E-2</v>
      </c>
      <c r="H27" s="9">
        <v>90.116302000000005</v>
      </c>
      <c r="I27" s="9">
        <v>1.9124819605336799E-2</v>
      </c>
      <c r="J27" s="9">
        <v>57.081472135198602</v>
      </c>
      <c r="K27" s="9">
        <v>2.55657495282792E-2</v>
      </c>
      <c r="L27" s="38">
        <v>12803.375210116999</v>
      </c>
      <c r="M27" s="38">
        <v>7173.2926998717603</v>
      </c>
      <c r="N27" s="9">
        <v>0.26395058896507601</v>
      </c>
      <c r="O27" s="9">
        <v>7.0384801289578502E-3</v>
      </c>
      <c r="P27" s="9">
        <v>1.2415436285874201E-3</v>
      </c>
      <c r="Q27" s="9">
        <v>1.2086339476379E-2</v>
      </c>
      <c r="R27" s="9">
        <v>7.9574993693229696E-3</v>
      </c>
      <c r="S27" s="9">
        <v>1.6091526553279399E-4</v>
      </c>
      <c r="T27" s="9">
        <v>1.7608250158956201E-2</v>
      </c>
      <c r="U27" s="9">
        <f t="shared" si="3"/>
        <v>1.7769165424488996E-2</v>
      </c>
      <c r="V27" s="9">
        <v>30.781708112156199</v>
      </c>
      <c r="W27" s="38">
        <v>41</v>
      </c>
      <c r="X27" s="9">
        <v>0.25540000000000002</v>
      </c>
      <c r="Y27" s="9">
        <f t="shared" si="0"/>
        <v>-0.29010425590948868</v>
      </c>
      <c r="Z27" s="9">
        <f t="shared" si="4"/>
        <v>1.1133140688712706</v>
      </c>
      <c r="AA27" s="9">
        <f t="shared" si="5"/>
        <v>52.995677716697735</v>
      </c>
      <c r="AB27" s="9">
        <f t="shared" si="1"/>
        <v>50.240755155604958</v>
      </c>
      <c r="AC27" s="77">
        <v>476.6</v>
      </c>
      <c r="AD27" s="75">
        <f t="shared" si="12"/>
        <v>6.644089680162088E-2</v>
      </c>
      <c r="AE27" s="82">
        <f t="shared" si="6"/>
        <v>-78.8904994482739</v>
      </c>
      <c r="AF27" s="75">
        <f t="shared" si="7"/>
        <v>-1.0997808502876825E-2</v>
      </c>
      <c r="AG27" s="75">
        <f t="shared" si="8"/>
        <v>-3154.5400273916825</v>
      </c>
      <c r="AH27" s="75">
        <f t="shared" si="9"/>
        <v>-0.43976178853653602</v>
      </c>
      <c r="AI27" s="52">
        <f t="shared" si="16"/>
        <v>0.21497539318399994</v>
      </c>
      <c r="AJ27" s="49">
        <f>-0.00802*2*H27+1.5449</f>
        <v>9.9434515920000077E-2</v>
      </c>
      <c r="AK27" s="6"/>
      <c r="AN27" s="9" t="s">
        <v>36</v>
      </c>
      <c r="AT27" s="71">
        <v>106.67588000000001</v>
      </c>
      <c r="AU27" s="69">
        <v>5.2786031999999998E-3</v>
      </c>
      <c r="AV27" s="71">
        <v>26.566696</v>
      </c>
      <c r="AW27" s="69">
        <v>-5.8244571204724418E-3</v>
      </c>
    </row>
    <row r="28" spans="1:49" s="9" customFormat="1" ht="13" customHeight="1" thickBot="1">
      <c r="A28" s="8" t="s">
        <v>39</v>
      </c>
      <c r="B28" s="9" t="s">
        <v>68</v>
      </c>
      <c r="C28" s="10">
        <v>120</v>
      </c>
      <c r="D28" s="10"/>
      <c r="E28" s="9">
        <v>3804.0351999999998</v>
      </c>
      <c r="F28" s="9">
        <v>168.86864</v>
      </c>
      <c r="G28" s="9">
        <v>1.19706715660542E-2</v>
      </c>
      <c r="H28" s="9">
        <v>120.12193000000001</v>
      </c>
      <c r="I28" s="9">
        <v>3.0093066038266801E-2</v>
      </c>
      <c r="J28" s="9">
        <v>59.0561895945606</v>
      </c>
      <c r="K28" s="9">
        <v>2.1979327741774499E-2</v>
      </c>
      <c r="L28" s="38">
        <v>14537.1603067453</v>
      </c>
      <c r="M28" s="38">
        <v>13803.237894522201</v>
      </c>
      <c r="N28" s="9">
        <v>0.13938068026449499</v>
      </c>
      <c r="O28" s="9">
        <v>8.2630945429048395E-3</v>
      </c>
      <c r="P28" s="9">
        <v>1.18263040961591E-3</v>
      </c>
      <c r="Q28" s="9">
        <v>2.1829971495362002E-2</v>
      </c>
      <c r="R28" s="9">
        <v>4.2784301803562201E-3</v>
      </c>
      <c r="S28" s="9">
        <v>1.3171625621857501E-6</v>
      </c>
      <c r="T28" s="9">
        <v>1.77008975614182E-2</v>
      </c>
      <c r="U28" s="9">
        <f t="shared" si="3"/>
        <v>1.7702214723980387E-2</v>
      </c>
      <c r="V28" s="9">
        <v>1.5964562049740301</v>
      </c>
      <c r="W28" s="38" t="s">
        <v>85</v>
      </c>
      <c r="X28" s="9">
        <v>-8.9599999999999999E-2</v>
      </c>
      <c r="Y28" s="9">
        <f t="shared" si="0"/>
        <v>-0.28126179684186547</v>
      </c>
      <c r="Z28" s="9">
        <f t="shared" si="4"/>
        <v>1.0726863252592034</v>
      </c>
      <c r="AA28" s="9">
        <f t="shared" si="5"/>
        <v>46.99240422183788</v>
      </c>
      <c r="AB28" s="9">
        <f t="shared" si="1"/>
        <v>38.222454694996394</v>
      </c>
      <c r="AC28" s="77">
        <v>403.7</v>
      </c>
      <c r="AD28" s="75">
        <f t="shared" si="12"/>
        <v>2.9246761019761015E-2</v>
      </c>
      <c r="AE28" s="82">
        <f t="shared" si="6"/>
        <v>-746.93675742090488</v>
      </c>
      <c r="AF28" s="75">
        <f t="shared" si="7"/>
        <v>-5.4113155415319324E-2</v>
      </c>
      <c r="AG28" s="82">
        <f>M28*(1+N28)*((((X28-AK28)^2)/(9*1-N28))-0.5*(Y28+0.3333*(X28+AK28))^2)</f>
        <v>-1716.5215181114525</v>
      </c>
      <c r="AH28" s="75">
        <f t="shared" si="9"/>
        <v>-0.12435643949834785</v>
      </c>
      <c r="AI28" s="49">
        <v>0</v>
      </c>
      <c r="AJ28" s="49">
        <v>0</v>
      </c>
      <c r="AK28" s="6">
        <v>-0.77600000000000002</v>
      </c>
      <c r="AL28" s="9" t="e">
        <f t="shared" si="13"/>
        <v>#DIV/0!</v>
      </c>
      <c r="AM28" s="9">
        <f>AE28/(X28*AK28)</f>
        <v>-10742.716158598711</v>
      </c>
      <c r="AN28" s="9" t="s">
        <v>39</v>
      </c>
      <c r="AT28" s="71">
        <v>136.73218</v>
      </c>
      <c r="AU28" s="66"/>
      <c r="AV28" s="71">
        <v>56.773162999999997</v>
      </c>
      <c r="AW28" s="66"/>
    </row>
    <row r="29" spans="1:49" s="45" customFormat="1" ht="13" customHeight="1" thickBot="1">
      <c r="A29" s="44" t="s">
        <v>55</v>
      </c>
      <c r="B29" s="45" t="s">
        <v>13</v>
      </c>
      <c r="C29" s="46">
        <v>150</v>
      </c>
      <c r="D29" s="46">
        <v>8722</v>
      </c>
      <c r="E29" s="45">
        <v>4361.0420000000004</v>
      </c>
      <c r="F29" s="45">
        <v>201.41463999999999</v>
      </c>
      <c r="G29" s="45">
        <v>2.6920748856343001E-2</v>
      </c>
      <c r="H29" s="45">
        <v>150.33099000000001</v>
      </c>
      <c r="I29" s="45">
        <v>3.5180400109098897E-2</v>
      </c>
      <c r="J29" s="45">
        <v>61.911051060273998</v>
      </c>
      <c r="K29" s="45">
        <v>2.7357457584720999E-2</v>
      </c>
      <c r="L29" s="47">
        <v>16822.137975756301</v>
      </c>
      <c r="M29" s="47">
        <v>12869.480351210799</v>
      </c>
      <c r="N29" s="45">
        <v>0.195208842525566</v>
      </c>
      <c r="O29" s="45">
        <v>8.9364972642986106E-3</v>
      </c>
      <c r="P29" s="45">
        <v>2.6666071428139001E-3</v>
      </c>
      <c r="Q29" s="45">
        <v>2.6243902844800299E-2</v>
      </c>
      <c r="R29" s="45">
        <v>4.8106877178183197E-3</v>
      </c>
      <c r="S29" s="45">
        <v>3.09697691541801E-5</v>
      </c>
      <c r="T29" s="45">
        <v>2.25467698669027E-2</v>
      </c>
      <c r="U29" s="9">
        <f t="shared" si="3"/>
        <v>2.257773963605688E-2</v>
      </c>
      <c r="W29" s="47" t="s">
        <v>2</v>
      </c>
      <c r="X29" s="45">
        <v>-1.2829999999999999</v>
      </c>
      <c r="Y29" s="9">
        <f t="shared" si="0"/>
        <v>-0.28775185843083201</v>
      </c>
      <c r="Z29" s="9">
        <f t="shared" si="4"/>
        <v>1.1130111154616706</v>
      </c>
      <c r="AA29" s="9">
        <f t="shared" si="5"/>
        <v>14.086102458274643</v>
      </c>
      <c r="AB29" s="9" t="e">
        <f t="shared" si="1"/>
        <v>#NUM!</v>
      </c>
      <c r="AC29" s="78">
        <v>609</v>
      </c>
      <c r="AD29" s="75">
        <f t="shared" si="12"/>
        <v>4.7321257998012595E-2</v>
      </c>
      <c r="AE29" s="82">
        <f t="shared" si="6"/>
        <v>-8821.3761630753816</v>
      </c>
      <c r="AF29" s="75">
        <f t="shared" si="7"/>
        <v>-0.68544928950806006</v>
      </c>
      <c r="AG29" s="82">
        <f t="shared" si="8"/>
        <v>-125635.9227639203</v>
      </c>
      <c r="AH29" s="75">
        <f t="shared" si="9"/>
        <v>-9.7623151312477123</v>
      </c>
      <c r="AI29" s="49">
        <v>-1.08</v>
      </c>
      <c r="AJ29" s="49">
        <v>-1.08</v>
      </c>
      <c r="AK29" s="75">
        <v>-6.1</v>
      </c>
      <c r="AL29" s="9">
        <f t="shared" si="13"/>
        <v>-6366.2828462482184</v>
      </c>
      <c r="AM29" s="9">
        <f>AE29/(X29*AK29)</f>
        <v>-1127.1451596636191</v>
      </c>
      <c r="AN29" s="45" t="s">
        <v>55</v>
      </c>
      <c r="AO29" s="45" t="s">
        <v>89</v>
      </c>
      <c r="AT29" s="71">
        <v>168.14600999999999</v>
      </c>
      <c r="AU29" s="68"/>
      <c r="AV29" s="71">
        <v>81.423302000000007</v>
      </c>
      <c r="AW29" s="68"/>
    </row>
    <row r="30" spans="1:49" s="49" customFormat="1" ht="14" thickBot="1">
      <c r="A30" s="48" t="s">
        <v>32</v>
      </c>
      <c r="B30" s="49" t="s">
        <v>66</v>
      </c>
      <c r="C30" s="50">
        <v>30</v>
      </c>
      <c r="D30" s="50"/>
      <c r="E30" s="49">
        <v>1532.0419999999999</v>
      </c>
      <c r="F30" s="49">
        <v>57.601837000000003</v>
      </c>
      <c r="G30" s="49">
        <v>1.0251642519685E-2</v>
      </c>
      <c r="H30" s="49">
        <v>30.138756000000001</v>
      </c>
      <c r="I30" s="49">
        <v>1.25283844944882E-2</v>
      </c>
      <c r="J30" s="49">
        <v>27.376395785321002</v>
      </c>
      <c r="K30" s="49">
        <v>1.11568937479998E-2</v>
      </c>
      <c r="L30" s="51">
        <v>11240.8355200346</v>
      </c>
      <c r="M30" s="51">
        <v>7214.0092400818703</v>
      </c>
      <c r="N30" s="49">
        <v>0.23566353538877</v>
      </c>
      <c r="O30" s="49">
        <v>2.6811846811817201E-3</v>
      </c>
      <c r="P30" s="49">
        <v>2.1951882420046401E-3</v>
      </c>
      <c r="Q30" s="49">
        <v>9.84719981330647E-3</v>
      </c>
      <c r="R30" s="49">
        <v>3.79489336293258E-3</v>
      </c>
      <c r="S30" s="49">
        <v>2.3766585695767601E-3</v>
      </c>
      <c r="T30" s="49">
        <v>7.3620003850672503E-3</v>
      </c>
      <c r="U30" s="9">
        <f t="shared" si="3"/>
        <v>9.7386589546440104E-3</v>
      </c>
      <c r="V30" s="49">
        <v>58.4445348918373</v>
      </c>
      <c r="W30" s="51" t="s">
        <v>18</v>
      </c>
      <c r="X30" s="49">
        <v>8.7400000000000005E-2</v>
      </c>
      <c r="Y30" s="9">
        <f t="shared" si="0"/>
        <v>4.9363693109836168E-3</v>
      </c>
      <c r="Z30" s="9">
        <f t="shared" si="4"/>
        <v>0.9968112973670622</v>
      </c>
      <c r="AA30" s="9">
        <f t="shared" si="5"/>
        <v>54.887000705034794</v>
      </c>
      <c r="AB30" s="9">
        <f t="shared" si="1"/>
        <v>45.994122350733051</v>
      </c>
      <c r="AC30" s="79">
        <v>503.3</v>
      </c>
      <c r="AD30" s="75">
        <f t="shared" si="12"/>
        <v>6.9767030128490407E-2</v>
      </c>
      <c r="AE30" s="82">
        <f t="shared" si="6"/>
        <v>80.546650511385806</v>
      </c>
      <c r="AF30" s="75">
        <f t="shared" si="7"/>
        <v>1.1165310139036043E-2</v>
      </c>
      <c r="AG30" s="75">
        <f t="shared" si="8"/>
        <v>-4396.3646812394563</v>
      </c>
      <c r="AH30" s="75">
        <f t="shared" si="9"/>
        <v>-0.60942043944340207</v>
      </c>
      <c r="AI30" s="52">
        <f>-0.0046298*2*H30+1.0162</f>
        <v>0.73712717494239999</v>
      </c>
      <c r="AJ30" s="49">
        <f>-0.00449*H30+1.0728</f>
        <v>0.93747698556000003</v>
      </c>
      <c r="AL30" s="9"/>
      <c r="AM30" s="6"/>
      <c r="AN30" s="49" t="s">
        <v>32</v>
      </c>
      <c r="AT30" s="71">
        <v>30.003616000000001</v>
      </c>
      <c r="AU30" s="69">
        <v>2.9917904E-3</v>
      </c>
      <c r="AV30" s="71">
        <v>2.8496554000000001</v>
      </c>
      <c r="AW30" s="69">
        <v>-7.1504842519685052E-4</v>
      </c>
    </row>
    <row r="31" spans="1:49" s="9" customFormat="1" ht="14" thickBot="1">
      <c r="A31" s="8" t="s">
        <v>33</v>
      </c>
      <c r="B31" s="9" t="s">
        <v>66</v>
      </c>
      <c r="C31" s="10">
        <v>60</v>
      </c>
      <c r="D31" s="10"/>
      <c r="E31" s="9">
        <v>2923.04</v>
      </c>
      <c r="F31" s="9">
        <v>107.77624</v>
      </c>
      <c r="G31" s="9">
        <v>1.33276710411199E-2</v>
      </c>
      <c r="H31" s="9">
        <v>59.978530999999997</v>
      </c>
      <c r="I31" s="9">
        <v>1.3082607509623799E-2</v>
      </c>
      <c r="J31" s="9">
        <v>47.840372632735502</v>
      </c>
      <c r="K31" s="9">
        <v>1.6625216923756798E-2</v>
      </c>
      <c r="L31" s="38">
        <v>12378.6877582739</v>
      </c>
      <c r="M31" s="38">
        <v>7258.2256160746201</v>
      </c>
      <c r="N31" s="9">
        <v>0.25475813001828401</v>
      </c>
      <c r="O31" s="9">
        <v>4.8453060753479698E-3</v>
      </c>
      <c r="P31" s="9">
        <v>7.8206805285858895E-4</v>
      </c>
      <c r="Q31" s="9">
        <v>8.2373014342758209E-3</v>
      </c>
      <c r="R31" s="9">
        <v>6.5911939313080198E-3</v>
      </c>
      <c r="S31" s="9">
        <v>2.3638212928719701E-4</v>
      </c>
      <c r="T31" s="9">
        <v>1.00340229924488E-2</v>
      </c>
      <c r="U31" s="9">
        <f t="shared" si="3"/>
        <v>1.0270405121735998E-2</v>
      </c>
      <c r="V31" s="9">
        <v>62.786237670921999</v>
      </c>
      <c r="W31" s="38">
        <v>64</v>
      </c>
      <c r="X31" s="9">
        <v>0.55430000000000001</v>
      </c>
      <c r="Y31" s="9">
        <f t="shared" si="0"/>
        <v>-3.2999533931718263E-3</v>
      </c>
      <c r="Z31" s="9">
        <f t="shared" si="4"/>
        <v>1.0008855567992694</v>
      </c>
      <c r="AA31" s="9">
        <f t="shared" si="5"/>
        <v>57.587640478521244</v>
      </c>
      <c r="AB31" s="9">
        <f t="shared" si="1"/>
        <v>51.726502009139033</v>
      </c>
      <c r="AC31" s="77">
        <v>949.3</v>
      </c>
      <c r="AD31" s="75">
        <f t="shared" si="12"/>
        <v>0.13078954144076313</v>
      </c>
      <c r="AE31" s="82">
        <f t="shared" si="6"/>
        <v>-502.05808708271974</v>
      </c>
      <c r="AF31" s="75">
        <f t="shared" si="7"/>
        <v>-6.9170912236569723E-2</v>
      </c>
      <c r="AG31" s="75">
        <f t="shared" si="8"/>
        <v>-2605.6589766369293</v>
      </c>
      <c r="AH31" s="75">
        <f t="shared" si="9"/>
        <v>-0.35899393522105982</v>
      </c>
      <c r="AI31" s="52">
        <f t="shared" ref="AI31:AI32" si="17">-0.0046298*2*H31+1.0162</f>
        <v>0.46082279435240003</v>
      </c>
      <c r="AJ31" s="49">
        <f>-0.00449*H31+1.0728</f>
        <v>0.80349639580999999</v>
      </c>
      <c r="AK31" s="6"/>
      <c r="AN31" s="9" t="s">
        <v>33</v>
      </c>
      <c r="AT31" s="71">
        <v>60.136401999999997</v>
      </c>
      <c r="AU31" s="69">
        <v>2.8434095E-3</v>
      </c>
      <c r="AV31" s="71">
        <v>12.095793</v>
      </c>
      <c r="AW31" s="69">
        <v>-3.0884730314960631E-3</v>
      </c>
    </row>
    <row r="32" spans="1:49" s="9" customFormat="1" ht="14" thickBot="1">
      <c r="A32" s="8" t="s">
        <v>63</v>
      </c>
      <c r="B32" s="9" t="s">
        <v>26</v>
      </c>
      <c r="C32" s="10">
        <v>90</v>
      </c>
      <c r="D32" s="10"/>
      <c r="E32" s="9">
        <v>3386.0360999999998</v>
      </c>
      <c r="F32" s="9">
        <v>149.44820000000001</v>
      </c>
      <c r="G32" s="9">
        <v>1.77787031881015E-2</v>
      </c>
      <c r="H32" s="9">
        <v>90.173248000000001</v>
      </c>
      <c r="I32" s="9">
        <v>2.44014637030621E-2</v>
      </c>
      <c r="J32" s="9">
        <v>59.206462192765201</v>
      </c>
      <c r="K32" s="9">
        <v>1.6825135106380801E-2</v>
      </c>
      <c r="L32" s="38">
        <v>12315.339248291401</v>
      </c>
      <c r="M32" s="38">
        <v>7434.6116840435197</v>
      </c>
      <c r="N32" s="9">
        <v>0.24872105985052001</v>
      </c>
      <c r="O32" s="9">
        <v>7.3220271225991999E-3</v>
      </c>
      <c r="P32" s="9">
        <v>1.85484281969844E-3</v>
      </c>
      <c r="Q32" s="9">
        <v>1.70794365804629E-2</v>
      </c>
      <c r="R32" s="9">
        <v>7.9636253659134092E-3</v>
      </c>
      <c r="S32" s="9">
        <v>3.8494480827382799E-4</v>
      </c>
      <c r="T32" s="9">
        <v>8.8615097404674097E-3</v>
      </c>
      <c r="U32" s="9">
        <f t="shared" si="3"/>
        <v>9.2464545487412377E-3</v>
      </c>
      <c r="V32" s="9">
        <v>54.4</v>
      </c>
      <c r="W32" s="38">
        <v>58</v>
      </c>
      <c r="X32" s="9">
        <v>7.8399999999999997E-2</v>
      </c>
      <c r="Y32" s="9">
        <f t="shared" si="0"/>
        <v>1.5593399196766901E-3</v>
      </c>
      <c r="Z32" s="9">
        <f t="shared" si="4"/>
        <v>0.99884064694590746</v>
      </c>
      <c r="AA32" s="9">
        <f t="shared" si="5"/>
        <v>48.090725372208311</v>
      </c>
      <c r="AB32" s="9">
        <f t="shared" si="1"/>
        <v>45.923809426763107</v>
      </c>
      <c r="AC32" s="77">
        <v>1448.7</v>
      </c>
      <c r="AD32" s="75">
        <f t="shared" si="12"/>
        <v>0.19485886574402556</v>
      </c>
      <c r="AE32" s="82">
        <f t="shared" si="6"/>
        <v>-24.806261879890517</v>
      </c>
      <c r="AF32" s="75">
        <f t="shared" si="7"/>
        <v>-3.3365914635636951E-3</v>
      </c>
      <c r="AG32" s="75">
        <f t="shared" si="8"/>
        <v>-4631.2010223576399</v>
      </c>
      <c r="AH32" s="75">
        <f t="shared" si="9"/>
        <v>-0.62292439997872662</v>
      </c>
      <c r="AI32" s="52">
        <f t="shared" si="17"/>
        <v>0.18123179281919999</v>
      </c>
      <c r="AJ32" s="49">
        <f>-0.00449*H32+1.0728</f>
        <v>0.66792211647999999</v>
      </c>
      <c r="AK32" s="6"/>
      <c r="AN32" s="9" t="s">
        <v>63</v>
      </c>
      <c r="AT32" s="71">
        <v>90.080924999999993</v>
      </c>
      <c r="AU32" s="69">
        <v>4.3131196999999996E-3</v>
      </c>
      <c r="AV32" s="71">
        <v>31.035426999999999</v>
      </c>
      <c r="AW32" s="69">
        <v>2.3096408149606302E-3</v>
      </c>
    </row>
    <row r="33" spans="1:49" s="9" customFormat="1" ht="14" thickBot="1">
      <c r="A33" s="8" t="s">
        <v>27</v>
      </c>
      <c r="B33" s="9" t="s">
        <v>28</v>
      </c>
      <c r="C33" s="10">
        <v>120</v>
      </c>
      <c r="D33" s="10">
        <v>7188</v>
      </c>
      <c r="E33" s="9">
        <v>4217.0459000000001</v>
      </c>
      <c r="F33" s="9">
        <v>169.87646000000001</v>
      </c>
      <c r="G33" s="9">
        <v>2.3885255523884499E-2</v>
      </c>
      <c r="H33" s="9">
        <v>120.03467000000001</v>
      </c>
      <c r="I33" s="9">
        <v>3.0047430806955398E-2</v>
      </c>
      <c r="J33" s="9">
        <v>49.811875661744203</v>
      </c>
      <c r="K33" s="9">
        <v>2.40229897777408E-2</v>
      </c>
      <c r="L33" s="38">
        <v>12976.188257792201</v>
      </c>
      <c r="M33" s="38">
        <v>7019.69345241271</v>
      </c>
      <c r="N33" s="9">
        <v>0.27083918770376503</v>
      </c>
      <c r="O33" s="9">
        <v>9.2503798199690002E-3</v>
      </c>
      <c r="P33" s="9">
        <v>3.07501404672371E-3</v>
      </c>
      <c r="Q33" s="9">
        <v>2.07970509869864E-2</v>
      </c>
      <c r="R33" s="9">
        <v>7.0960186508747898E-3</v>
      </c>
      <c r="S33" s="9">
        <v>9.0768295559403797E-4</v>
      </c>
      <c r="T33" s="9">
        <v>1.6926971126865999E-2</v>
      </c>
      <c r="U33" s="9">
        <f t="shared" si="3"/>
        <v>1.7834654082460037E-2</v>
      </c>
      <c r="W33" s="38" t="s">
        <v>1</v>
      </c>
      <c r="X33" s="9">
        <v>-0.22620000000000001</v>
      </c>
      <c r="Y33" s="9">
        <f t="shared" si="0"/>
        <v>7.227192215058379E-4</v>
      </c>
      <c r="Z33" s="9">
        <f t="shared" si="4"/>
        <v>0.99889446721263531</v>
      </c>
      <c r="AA33" s="9">
        <f t="shared" si="5"/>
        <v>42.245937333764061</v>
      </c>
      <c r="AB33" s="9">
        <f t="shared" si="1"/>
        <v>32.433823054513354</v>
      </c>
      <c r="AC33" s="77">
        <v>531.9</v>
      </c>
      <c r="AD33" s="75">
        <f t="shared" si="12"/>
        <v>7.5772539585355084E-2</v>
      </c>
      <c r="AE33" s="82">
        <f t="shared" si="6"/>
        <v>27.420782081164962</v>
      </c>
      <c r="AF33" s="75">
        <f t="shared" si="7"/>
        <v>3.9062648913451171E-3</v>
      </c>
      <c r="AG33" s="82">
        <f>M33*(1+N33)*((((X33-AK33)^2)/(9*1-N33))-0.5*(Y33+0.3333*(X33+AK33))^2)</f>
        <v>-186.61808220581364</v>
      </c>
      <c r="AH33" s="75">
        <f t="shared" si="9"/>
        <v>-2.6584933298144507E-2</v>
      </c>
      <c r="AI33" s="49">
        <v>0</v>
      </c>
      <c r="AJ33" s="49">
        <v>0</v>
      </c>
      <c r="AK33" s="6">
        <v>-0.77600000000000002</v>
      </c>
      <c r="AL33" s="9" t="e">
        <f t="shared" si="13"/>
        <v>#DIV/0!</v>
      </c>
      <c r="AM33" s="9">
        <f>AE33/(X33*AK33)</f>
        <v>156.21600080877334</v>
      </c>
      <c r="AN33" s="9" t="s">
        <v>27</v>
      </c>
      <c r="AO33" s="9" t="s">
        <v>88</v>
      </c>
      <c r="AT33" s="71">
        <v>119.99867</v>
      </c>
      <c r="AU33" s="66"/>
      <c r="AV33" s="71">
        <v>70.277862999999996</v>
      </c>
      <c r="AW33" s="66"/>
    </row>
    <row r="34" spans="1:49" s="9" customFormat="1">
      <c r="A34" s="8" t="s">
        <v>34</v>
      </c>
      <c r="B34" s="9" t="s">
        <v>66</v>
      </c>
      <c r="C34" s="10">
        <v>150</v>
      </c>
      <c r="D34" s="10"/>
      <c r="E34" s="9">
        <v>4805.0352000000003</v>
      </c>
      <c r="F34" s="9">
        <v>207.75388000000001</v>
      </c>
      <c r="G34" s="9">
        <v>2.6474635496413001E-2</v>
      </c>
      <c r="H34" s="9">
        <v>149.91847000000001</v>
      </c>
      <c r="I34" s="9">
        <v>3.8806371415310598E-2</v>
      </c>
      <c r="J34" s="9">
        <v>58.169340804746497</v>
      </c>
      <c r="K34" s="9">
        <v>2.3454693218823999E-2</v>
      </c>
      <c r="L34" s="38">
        <v>18857.977488332701</v>
      </c>
      <c r="M34" s="38">
        <v>17220.113029349799</v>
      </c>
      <c r="N34" s="9">
        <v>0.14996946066599401</v>
      </c>
      <c r="O34" s="9">
        <v>7.9498700267700406E-3</v>
      </c>
      <c r="P34" s="9">
        <v>1.61629563300698E-3</v>
      </c>
      <c r="Q34" s="9">
        <v>3.08565013885405E-2</v>
      </c>
      <c r="R34" s="9">
        <v>3.3779883271151099E-3</v>
      </c>
      <c r="S34" s="9">
        <v>1.9923920296523699E-6</v>
      </c>
      <c r="T34" s="9">
        <v>2.0076704891708898E-2</v>
      </c>
      <c r="U34" s="9">
        <f t="shared" si="3"/>
        <v>2.007869728373855E-2</v>
      </c>
      <c r="V34" s="9">
        <v>18.350678313235701</v>
      </c>
      <c r="W34" s="38" t="s">
        <v>85</v>
      </c>
      <c r="X34" s="9">
        <v>-0.75470000000000004</v>
      </c>
      <c r="Y34" s="9">
        <f t="shared" si="0"/>
        <v>-1.0408747832167144E-2</v>
      </c>
      <c r="Z34" s="9">
        <f t="shared" si="4"/>
        <v>1.0402080230392203</v>
      </c>
      <c r="AA34" s="9">
        <f t="shared" si="5"/>
        <v>22.799811683107638</v>
      </c>
      <c r="AB34" s="9" t="e">
        <f>((PI()/4)+0.5*ASIN(((2/3)*(1+N34)*(X34+AK34)-Y34*(1-2*N34))/SQRT(4-3*Y34^2)))*(180/PI())</f>
        <v>#NUM!</v>
      </c>
      <c r="AC34" s="77">
        <v>885</v>
      </c>
      <c r="AD34" s="75">
        <f t="shared" si="12"/>
        <v>5.139339088492708E-2</v>
      </c>
      <c r="AE34" s="82">
        <f t="shared" si="6"/>
        <v>-3592.8189565036973</v>
      </c>
      <c r="AF34" s="75">
        <f t="shared" si="7"/>
        <v>-0.20864084633940153</v>
      </c>
      <c r="AG34" s="82">
        <f t="shared" si="8"/>
        <v>-112553.72290442564</v>
      </c>
      <c r="AH34" s="75">
        <f t="shared" si="9"/>
        <v>-6.5361779398654427</v>
      </c>
      <c r="AI34" s="49">
        <v>-1.08</v>
      </c>
      <c r="AJ34" s="49">
        <v>-1.08</v>
      </c>
      <c r="AK34" s="75">
        <v>-6.1</v>
      </c>
      <c r="AL34" s="9">
        <f t="shared" si="13"/>
        <v>-4407.9557691598047</v>
      </c>
      <c r="AM34" s="9">
        <f>AE34/(X34*AK34)</f>
        <v>-780.42495585124414</v>
      </c>
      <c r="AN34" s="9" t="s">
        <v>34</v>
      </c>
      <c r="AO34" s="9" t="s">
        <v>97</v>
      </c>
      <c r="AT34" s="71">
        <v>150.52394000000001</v>
      </c>
      <c r="AU34" s="66"/>
      <c r="AV34" s="71">
        <v>89.410255000000006</v>
      </c>
      <c r="AW34" s="66"/>
    </row>
    <row r="36" spans="1:49">
      <c r="N36" s="11">
        <f>AVERAGE(N2:N34)</f>
        <v>0.24010267622495027</v>
      </c>
    </row>
    <row r="37" spans="1:49">
      <c r="N37" s="11">
        <f>MAX(N2:N34)</f>
        <v>0.33256131078178103</v>
      </c>
    </row>
    <row r="38" spans="1:49">
      <c r="N38" s="11">
        <f>MIN(N2:N34)</f>
        <v>0.13938068026449499</v>
      </c>
    </row>
  </sheetData>
  <sortState ref="A2:Z34">
    <sortCondition ref="B2:B34"/>
    <sortCondition ref="C2:C34"/>
  </sortState>
  <phoneticPr fontId="5" type="noConversion"/>
  <pageMargins left="0.25" right="0.2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125" zoomScaleNormal="90" zoomScalePageLayoutView="90" workbookViewId="0">
      <pane xSplit="10" ySplit="2" topLeftCell="K3" activePane="bottomRight" state="frozen"/>
      <selection pane="topRight" activeCell="K1" sqref="K1"/>
      <selection pane="bottomLeft" activeCell="A2" sqref="A2"/>
      <selection pane="bottomRight" activeCell="H1" sqref="H1:H1048576"/>
    </sheetView>
  </sheetViews>
  <sheetFormatPr baseColWidth="10" defaultRowHeight="13" x14ac:dyDescent="0"/>
  <cols>
    <col min="1" max="3" width="9.7109375" style="20" customWidth="1"/>
    <col min="4" max="7" width="9.7109375" style="20" hidden="1" customWidth="1"/>
    <col min="8" max="9" width="9.7109375" style="20" customWidth="1"/>
    <col min="10" max="10" width="9.7109375" style="36" customWidth="1"/>
    <col min="11" max="12" width="9.7109375" style="23" customWidth="1"/>
    <col min="13" max="13" width="10.5703125" style="20" customWidth="1"/>
    <col min="14" max="14" width="12" style="20" customWidth="1"/>
    <col min="15" max="21" width="9.7109375" style="20" customWidth="1"/>
    <col min="22" max="22" width="40.5703125" style="20" customWidth="1"/>
    <col min="23" max="16384" width="10.7109375" style="20"/>
  </cols>
  <sheetData>
    <row r="1" spans="1:22" s="14" customFormat="1" ht="26" customHeight="1">
      <c r="A1" s="13" t="str">
        <f>'by stress state'!A2</f>
        <v>4at42</v>
      </c>
      <c r="B1" s="13" t="str">
        <f>'by stress state'!B2</f>
        <v>20 lode</v>
      </c>
      <c r="C1" s="13">
        <f>'by stress state'!C2</f>
        <v>60</v>
      </c>
      <c r="D1" s="13">
        <f>'by stress state'!E2</f>
        <v>2639.0419999999999</v>
      </c>
      <c r="E1" s="13">
        <f>'by stress state'!F2</f>
        <v>113.29541999999999</v>
      </c>
      <c r="F1" s="13">
        <f>'by stress state'!G2</f>
        <v>2.11397707786527E-2</v>
      </c>
      <c r="G1" s="13">
        <f>'by stress state'!H2</f>
        <v>60.074280000000002</v>
      </c>
      <c r="H1" s="13">
        <f>'by stress state'!I2</f>
        <v>2.0536511120817998E-2</v>
      </c>
      <c r="I1" s="13">
        <f>'by stress state'!J2</f>
        <v>46.866824943017697</v>
      </c>
      <c r="J1" s="33">
        <f>'by stress state'!K2</f>
        <v>2.4825732638799801E-2</v>
      </c>
      <c r="K1" s="21">
        <f>'by stress state'!Q2</f>
        <v>1.5321569034288499E-2</v>
      </c>
      <c r="L1" s="21">
        <f>'by stress state'!T2</f>
        <v>1.6198413706824798E-2</v>
      </c>
      <c r="M1" s="13">
        <f>'by stress state'!L2</f>
        <v>11519.644706156099</v>
      </c>
      <c r="N1" s="13">
        <f>'by stress state'!M2</f>
        <v>5432.3742187526404</v>
      </c>
      <c r="O1" s="13">
        <f>'by stress state'!N2</f>
        <v>0.29624169183420002</v>
      </c>
      <c r="P1" s="13">
        <f>'by stress state'!V2</f>
        <v>67.174068011837903</v>
      </c>
      <c r="Q1" s="13" t="str">
        <f>'by stress state'!W2</f>
        <v>40-55</v>
      </c>
      <c r="R1" s="13" t="e">
        <f>'by stress state'!#REF!</f>
        <v>#REF!</v>
      </c>
      <c r="S1" s="13">
        <f>'by stress state'!AC2</f>
        <v>670.53084896805899</v>
      </c>
      <c r="T1" s="13" t="e">
        <f>'by stress state'!#REF!</f>
        <v>#REF!</v>
      </c>
      <c r="U1" s="13" t="str">
        <f>'by stress state'!AN2</f>
        <v>4at42</v>
      </c>
      <c r="V1" s="13"/>
    </row>
    <row r="2" spans="1:22" s="16" customFormat="1">
      <c r="A2" s="15" t="str">
        <f>'by stress state'!A21</f>
        <v>4at25</v>
      </c>
      <c r="B2" s="15" t="str">
        <f>'by stress state'!B21</f>
        <v>ASE</v>
      </c>
      <c r="C2" s="15">
        <f>'by stress state'!C21</f>
        <v>60</v>
      </c>
      <c r="D2" s="15">
        <f>'by stress state'!E21</f>
        <v>2446.0419999999999</v>
      </c>
      <c r="E2" s="15">
        <f>'by stress state'!F21</f>
        <v>85.599097999999998</v>
      </c>
      <c r="F2" s="15">
        <f>'by stress state'!G21</f>
        <v>1.39773145339808E-2</v>
      </c>
      <c r="G2" s="15">
        <f>'by stress state'!H21</f>
        <v>60.291682999999999</v>
      </c>
      <c r="H2" s="15">
        <f>'by stress state'!I21</f>
        <v>1.6110866550122501E-2</v>
      </c>
      <c r="I2" s="15">
        <f>'by stress state'!J21</f>
        <v>43.911358375048799</v>
      </c>
      <c r="J2" s="34">
        <f>'by stress state'!K21</f>
        <v>1.70898442645641E-2</v>
      </c>
      <c r="K2" s="22">
        <f>'by stress state'!Q21</f>
        <v>1.10802466570472E-2</v>
      </c>
      <c r="L2" s="22">
        <f>'by stress state'!T21</f>
        <v>1.08819958317236E-2</v>
      </c>
      <c r="M2" s="15">
        <f>'by stress state'!L21</f>
        <v>11984.9410771409</v>
      </c>
      <c r="N2" s="15">
        <f>'by stress state'!M21</f>
        <v>7073.5229524532997</v>
      </c>
      <c r="O2" s="15">
        <f>'by stress state'!N21</f>
        <v>0.25341175365331797</v>
      </c>
      <c r="P2" s="15">
        <f>'by stress state'!V21</f>
        <v>0</v>
      </c>
      <c r="Q2" s="15">
        <f>'by stress state'!W21</f>
        <v>70</v>
      </c>
      <c r="R2" s="15" t="e">
        <f>'by stress state'!#REF!</f>
        <v>#REF!</v>
      </c>
      <c r="S2" s="15">
        <f>'by stress state'!AC21</f>
        <v>488</v>
      </c>
      <c r="T2" s="15" t="e">
        <f>'by stress state'!#REF!</f>
        <v>#REF!</v>
      </c>
      <c r="U2" s="15" t="str">
        <f>'by stress state'!AN21</f>
        <v>4at25</v>
      </c>
      <c r="V2" s="15"/>
    </row>
    <row r="3" spans="1:22" s="16" customFormat="1">
      <c r="A3" s="15" t="str">
        <f>'by stress state'!A26</f>
        <v>4at37</v>
      </c>
      <c r="B3" s="15" t="str">
        <f>'by stress state'!B26</f>
        <v>ASEPS</v>
      </c>
      <c r="C3" s="15">
        <f>'by stress state'!C26</f>
        <v>60</v>
      </c>
      <c r="D3" s="15">
        <f>'by stress state'!E26</f>
        <v>2393.0391</v>
      </c>
      <c r="E3" s="15">
        <f>'by stress state'!F26</f>
        <v>96.898330999999999</v>
      </c>
      <c r="F3" s="15">
        <f>'by stress state'!G26</f>
        <v>1.40125836325459E-2</v>
      </c>
      <c r="G3" s="15">
        <f>'by stress state'!H26</f>
        <v>60.265864999999998</v>
      </c>
      <c r="H3" s="15">
        <f>'by stress state'!I26</f>
        <v>2.0338582404199501E-2</v>
      </c>
      <c r="I3" s="15">
        <f>'by stress state'!J26</f>
        <v>44.3624435883101</v>
      </c>
      <c r="J3" s="34">
        <f>'by stress state'!K26</f>
        <v>1.3731248453256699E-2</v>
      </c>
      <c r="K3" s="22">
        <f>'by stress state'!Q26</f>
        <v>1.6317056216585801E-2</v>
      </c>
      <c r="L3" s="22">
        <f>'by stress state'!T26</f>
        <v>1.0425016694577001E-2</v>
      </c>
      <c r="M3" s="15">
        <f>'by stress state'!L26</f>
        <v>14985.8193602269</v>
      </c>
      <c r="N3" s="15">
        <f>'by stress state'!M26</f>
        <v>13417.8263431921</v>
      </c>
      <c r="O3" s="15">
        <f>'by stress state'!N26</f>
        <v>0.15521813360865999</v>
      </c>
      <c r="P3" s="15">
        <f>'by stress state'!V26</f>
        <v>48.266185279205899</v>
      </c>
      <c r="Q3" s="15" t="str">
        <f>'by stress state'!W26</f>
        <v>62/80</v>
      </c>
      <c r="R3" s="15" t="e">
        <f>'by stress state'!#REF!</f>
        <v>#REF!</v>
      </c>
      <c r="S3" s="15">
        <f>'by stress state'!AC26</f>
        <v>2850.1</v>
      </c>
      <c r="T3" s="15"/>
      <c r="U3" s="15" t="str">
        <f>'by stress state'!AN26</f>
        <v>4at37</v>
      </c>
      <c r="V3" s="15"/>
    </row>
    <row r="4" spans="1:22" s="18" customFormat="1">
      <c r="A4" s="15" t="str">
        <f>'by stress state'!A31</f>
        <v>4at19</v>
      </c>
      <c r="B4" s="15" t="str">
        <f>'by stress state'!B31</f>
        <v>PS</v>
      </c>
      <c r="C4" s="15">
        <f>'by stress state'!C31</f>
        <v>60</v>
      </c>
      <c r="D4" s="15">
        <f>'by stress state'!E31</f>
        <v>2923.04</v>
      </c>
      <c r="E4" s="15">
        <f>'by stress state'!F31</f>
        <v>107.77624</v>
      </c>
      <c r="F4" s="15">
        <f>'by stress state'!G31</f>
        <v>1.33276710411199E-2</v>
      </c>
      <c r="G4" s="15">
        <f>'by stress state'!H31</f>
        <v>59.978530999999997</v>
      </c>
      <c r="H4" s="15">
        <f>'by stress state'!I31</f>
        <v>1.3082607509623799E-2</v>
      </c>
      <c r="I4" s="15">
        <f>'by stress state'!J31</f>
        <v>47.840372632735502</v>
      </c>
      <c r="J4" s="34">
        <f>'by stress state'!K31</f>
        <v>1.6625216923756798E-2</v>
      </c>
      <c r="K4" s="22">
        <f>'by stress state'!Q31</f>
        <v>8.2373014342758209E-3</v>
      </c>
      <c r="L4" s="22">
        <f>'by stress state'!T31</f>
        <v>1.00340229924488E-2</v>
      </c>
      <c r="M4" s="15">
        <f>'by stress state'!L31</f>
        <v>12378.6877582739</v>
      </c>
      <c r="N4" s="15">
        <f>'by stress state'!M31</f>
        <v>7258.2256160746201</v>
      </c>
      <c r="O4" s="15">
        <f>'by stress state'!N31</f>
        <v>0.25475813001828401</v>
      </c>
      <c r="P4" s="15">
        <f>'by stress state'!V31</f>
        <v>62.786237670921999</v>
      </c>
      <c r="Q4" s="15">
        <f>'by stress state'!W31</f>
        <v>64</v>
      </c>
      <c r="R4" s="15" t="e">
        <f>'by stress state'!#REF!</f>
        <v>#REF!</v>
      </c>
      <c r="S4" s="15">
        <f>'by stress state'!AC31</f>
        <v>949.3</v>
      </c>
      <c r="T4" s="15">
        <f>'by stress state'!AJ3</f>
        <v>0</v>
      </c>
      <c r="U4" s="15" t="str">
        <f>'by stress state'!AN31</f>
        <v>4at19</v>
      </c>
      <c r="V4" s="15"/>
    </row>
    <row r="5" spans="1:22" s="16" customFormat="1">
      <c r="A5" s="15" t="str">
        <f>'by stress state'!A27</f>
        <v>4at24</v>
      </c>
      <c r="B5" s="15" t="str">
        <f>'by stress state'!B27</f>
        <v>ASEPS</v>
      </c>
      <c r="C5" s="15">
        <f>'by stress state'!C27</f>
        <v>90</v>
      </c>
      <c r="D5" s="15">
        <f>'by stress state'!E27</f>
        <v>3361.0360999999998</v>
      </c>
      <c r="E5" s="15">
        <f>'by stress state'!F27</f>
        <v>137.06112999999999</v>
      </c>
      <c r="F5" s="15">
        <f>'by stress state'!G27</f>
        <v>1.9670673525809299E-2</v>
      </c>
      <c r="G5" s="15">
        <f>'by stress state'!H27</f>
        <v>90.116302000000005</v>
      </c>
      <c r="H5" s="15">
        <f>'by stress state'!I27</f>
        <v>1.9124819605336799E-2</v>
      </c>
      <c r="I5" s="15">
        <f>'by stress state'!J27</f>
        <v>57.081472135198602</v>
      </c>
      <c r="J5" s="34">
        <f>'by stress state'!K27</f>
        <v>2.55657495282792E-2</v>
      </c>
      <c r="K5" s="22">
        <f>'by stress state'!Q27</f>
        <v>1.2086339476379E-2</v>
      </c>
      <c r="L5" s="22">
        <f>'by stress state'!T27</f>
        <v>1.7608250158956201E-2</v>
      </c>
      <c r="M5" s="15">
        <f>'by stress state'!L27</f>
        <v>12803.375210116999</v>
      </c>
      <c r="N5" s="15">
        <f>'by stress state'!M27</f>
        <v>7173.2926998717603</v>
      </c>
      <c r="O5" s="15">
        <f>'by stress state'!N27</f>
        <v>0.26395058896507601</v>
      </c>
      <c r="P5" s="15">
        <f>'by stress state'!V27</f>
        <v>30.781708112156199</v>
      </c>
      <c r="Q5" s="15">
        <f>'by stress state'!W27</f>
        <v>41</v>
      </c>
      <c r="R5" s="15" t="e">
        <f>'by stress state'!#REF!</f>
        <v>#REF!</v>
      </c>
      <c r="S5" s="15">
        <f>'by stress state'!AC27</f>
        <v>476.6</v>
      </c>
      <c r="T5" s="15"/>
      <c r="U5" s="15" t="str">
        <f>'by stress state'!AN27</f>
        <v>4at24</v>
      </c>
      <c r="V5" s="15"/>
    </row>
    <row r="6" spans="1:22" s="16" customFormat="1">
      <c r="A6" s="15" t="str">
        <f>'by stress state'!A23</f>
        <v>4at36</v>
      </c>
      <c r="B6" s="15" t="str">
        <f>'by stress state'!B23</f>
        <v>ASE</v>
      </c>
      <c r="C6" s="15">
        <f>'by stress state'!C23</f>
        <v>120</v>
      </c>
      <c r="D6" s="15">
        <f>'by stress state'!E23</f>
        <v>3634.0351999999998</v>
      </c>
      <c r="E6" s="15">
        <f>'by stress state'!F23</f>
        <v>157.04738</v>
      </c>
      <c r="F6" s="15">
        <f>'by stress state'!G23</f>
        <v>2.1411072835345601E-2</v>
      </c>
      <c r="G6" s="15">
        <f>'by stress state'!H23</f>
        <v>120.11717</v>
      </c>
      <c r="H6" s="15">
        <f>'by stress state'!I23</f>
        <v>3.2702127335345603E-2</v>
      </c>
      <c r="I6" s="15">
        <f>'by stress state'!J23</f>
        <v>63.878534682421297</v>
      </c>
      <c r="J6" s="34">
        <f>'by stress state'!K23</f>
        <v>2.39054228271923E-2</v>
      </c>
      <c r="K6" s="22">
        <f>'by stress state'!Q23</f>
        <v>2.3321111793237599E-2</v>
      </c>
      <c r="L6" s="22">
        <f>'by stress state'!T23</f>
        <v>1.85116845143736E-2</v>
      </c>
      <c r="M6" s="15">
        <f>'by stress state'!L23</f>
        <v>12804.2821654903</v>
      </c>
      <c r="N6" s="15">
        <f>'by stress state'!M23</f>
        <v>11843.091187907399</v>
      </c>
      <c r="O6" s="15">
        <f>'by stress state'!N23</f>
        <v>0.146516658520469</v>
      </c>
      <c r="P6" s="15">
        <f>'by stress state'!V23</f>
        <v>0</v>
      </c>
      <c r="Q6" s="15">
        <f>'by stress state'!W23</f>
        <v>45</v>
      </c>
      <c r="R6" s="15" t="e">
        <f>'by stress state'!#REF!</f>
        <v>#REF!</v>
      </c>
      <c r="S6" s="15">
        <f>'by stress state'!AC23</f>
        <v>80.900000000000006</v>
      </c>
      <c r="T6" s="15" t="e">
        <f>'by stress state'!#REF!</f>
        <v>#REF!</v>
      </c>
      <c r="U6" s="15" t="str">
        <f>'by stress state'!AN23</f>
        <v>4at36</v>
      </c>
      <c r="V6" s="15"/>
    </row>
    <row r="7" spans="1:22" s="16" customFormat="1">
      <c r="A7" s="15" t="str">
        <f>'by stress state'!A32</f>
        <v>4at09</v>
      </c>
      <c r="B7" s="15" t="str">
        <f>'by stress state'!B32</f>
        <v>ps</v>
      </c>
      <c r="C7" s="15">
        <f>'by stress state'!C32</f>
        <v>90</v>
      </c>
      <c r="D7" s="15">
        <f>'by stress state'!E32</f>
        <v>3386.0360999999998</v>
      </c>
      <c r="E7" s="15">
        <f>'by stress state'!F32</f>
        <v>149.44820000000001</v>
      </c>
      <c r="F7" s="15">
        <f>'by stress state'!G32</f>
        <v>1.77787031881015E-2</v>
      </c>
      <c r="G7" s="15">
        <f>'by stress state'!H32</f>
        <v>90.173248000000001</v>
      </c>
      <c r="H7" s="15">
        <f>'by stress state'!I32</f>
        <v>2.44014637030621E-2</v>
      </c>
      <c r="I7" s="15">
        <f>'by stress state'!J32</f>
        <v>59.206462192765201</v>
      </c>
      <c r="J7" s="34">
        <f>'by stress state'!K32</f>
        <v>1.6825135106380801E-2</v>
      </c>
      <c r="K7" s="22">
        <f>'by stress state'!Q32</f>
        <v>1.70794365804629E-2</v>
      </c>
      <c r="L7" s="22">
        <f>'by stress state'!T32</f>
        <v>8.8615097404674097E-3</v>
      </c>
      <c r="M7" s="15">
        <f>'by stress state'!L32</f>
        <v>12315.339248291401</v>
      </c>
      <c r="N7" s="15">
        <f>'by stress state'!M32</f>
        <v>7434.6116840435197</v>
      </c>
      <c r="O7" s="15">
        <f>'by stress state'!N32</f>
        <v>0.24872105985052001</v>
      </c>
      <c r="P7" s="15">
        <f>'by stress state'!V32</f>
        <v>54.4</v>
      </c>
      <c r="Q7" s="15">
        <f>'by stress state'!W32</f>
        <v>58</v>
      </c>
      <c r="R7" s="15" t="e">
        <f>'by stress state'!#REF!</f>
        <v>#REF!</v>
      </c>
      <c r="S7" s="15">
        <f>'by stress state'!AC32</f>
        <v>1448.7</v>
      </c>
      <c r="T7" s="15">
        <f>'by stress state'!AJ4</f>
        <v>0</v>
      </c>
      <c r="U7" s="15" t="str">
        <f>'by stress state'!AN32</f>
        <v>4at09</v>
      </c>
      <c r="V7" s="15"/>
    </row>
    <row r="8" spans="1:22" s="16" customFormat="1">
      <c r="A8" s="15" t="str">
        <f>'by stress state'!A33</f>
        <v>4at11</v>
      </c>
      <c r="B8" s="15" t="str">
        <f>'by stress state'!B33</f>
        <v>ps</v>
      </c>
      <c r="C8" s="15">
        <f>'by stress state'!C33</f>
        <v>120</v>
      </c>
      <c r="D8" s="15">
        <f>'by stress state'!E33</f>
        <v>4217.0459000000001</v>
      </c>
      <c r="E8" s="15">
        <f>'by stress state'!F33</f>
        <v>169.87646000000001</v>
      </c>
      <c r="F8" s="15">
        <f>'by stress state'!G33</f>
        <v>2.3885255523884499E-2</v>
      </c>
      <c r="G8" s="15">
        <f>'by stress state'!H33</f>
        <v>120.03467000000001</v>
      </c>
      <c r="H8" s="15">
        <f>'by stress state'!I33</f>
        <v>3.0047430806955398E-2</v>
      </c>
      <c r="I8" s="15">
        <f>'by stress state'!J33</f>
        <v>49.811875661744203</v>
      </c>
      <c r="J8" s="34">
        <f>'by stress state'!K33</f>
        <v>2.40229897777408E-2</v>
      </c>
      <c r="K8" s="22">
        <f>'by stress state'!Q33</f>
        <v>2.07970509869864E-2</v>
      </c>
      <c r="L8" s="22">
        <f>'by stress state'!T33</f>
        <v>1.6926971126865999E-2</v>
      </c>
      <c r="M8" s="15">
        <f>'by stress state'!L33</f>
        <v>12976.188257792201</v>
      </c>
      <c r="N8" s="15">
        <f>'by stress state'!M33</f>
        <v>7019.69345241271</v>
      </c>
      <c r="O8" s="15">
        <f>'by stress state'!N33</f>
        <v>0.27083918770376503</v>
      </c>
      <c r="P8" s="15">
        <f>'by stress state'!V33</f>
        <v>0</v>
      </c>
      <c r="Q8" s="15" t="str">
        <f>'by stress state'!W33</f>
        <v>NL</v>
      </c>
      <c r="R8" s="15" t="e">
        <f>'by stress state'!#REF!</f>
        <v>#REF!</v>
      </c>
      <c r="S8" s="15">
        <f>'by stress state'!AC33</f>
        <v>531.9</v>
      </c>
      <c r="T8" s="15">
        <f>'by stress state'!AJ5</f>
        <v>0</v>
      </c>
      <c r="U8" s="15" t="str">
        <f>'by stress state'!AN33</f>
        <v>4at11</v>
      </c>
      <c r="V8" s="15"/>
    </row>
    <row r="9" spans="1:22" s="16" customFormat="1">
      <c r="A9" s="15" t="str">
        <f>'by stress state'!A22</f>
        <v>4at33</v>
      </c>
      <c r="B9" s="15" t="str">
        <f>'by stress state'!B22</f>
        <v>ASE</v>
      </c>
      <c r="C9" s="15">
        <f>'by stress state'!C22</f>
        <v>90</v>
      </c>
      <c r="D9" s="15">
        <f>'by stress state'!E22</f>
        <v>3035.0351999999998</v>
      </c>
      <c r="E9" s="15">
        <f>'by stress state'!F22</f>
        <v>120.96543</v>
      </c>
      <c r="F9" s="15">
        <f>'by stress state'!G22</f>
        <v>1.50570815058618E-2</v>
      </c>
      <c r="G9" s="15">
        <f>'by stress state'!H22</f>
        <v>90.218315000000004</v>
      </c>
      <c r="H9" s="15">
        <f>'by stress state'!I22</f>
        <v>2.4410119153893298E-2</v>
      </c>
      <c r="I9" s="15">
        <f>'by stress state'!J22</f>
        <v>53.359517914268203</v>
      </c>
      <c r="J9" s="34">
        <f>'by stress state'!K22</f>
        <v>1.6073688339301302E-2</v>
      </c>
      <c r="K9" s="22">
        <f>'by stress state'!Q22</f>
        <v>1.8574865176654499E-2</v>
      </c>
      <c r="L9" s="22">
        <f>'by stress state'!T22</f>
        <v>1.21594506855936E-2</v>
      </c>
      <c r="M9" s="15">
        <f>'by stress state'!L22</f>
        <v>15460.9063036346</v>
      </c>
      <c r="N9" s="15">
        <f>'by stress state'!M22</f>
        <v>13632.161006811501</v>
      </c>
      <c r="O9" s="15">
        <f>'by stress state'!N22</f>
        <v>0.15928047280519</v>
      </c>
      <c r="P9" s="15"/>
      <c r="Q9" s="15">
        <f>'by stress state'!W22</f>
        <v>46</v>
      </c>
      <c r="R9" s="15" t="e">
        <f>'by stress state'!#REF!</f>
        <v>#REF!</v>
      </c>
      <c r="S9" s="15">
        <f>'by stress state'!AC22</f>
        <v>372.5</v>
      </c>
      <c r="T9" s="15" t="e">
        <f>'by stress state'!#REF!</f>
        <v>#REF!</v>
      </c>
      <c r="U9" s="15" t="str">
        <f>'by stress state'!AN22</f>
        <v>4at33</v>
      </c>
      <c r="V9" s="19">
        <f>'by stress state'!AO22</f>
        <v>0</v>
      </c>
    </row>
    <row r="10" spans="1:22" s="16" customFormat="1">
      <c r="A10" s="15" t="str">
        <f>'by stress state'!A18</f>
        <v>4at48</v>
      </c>
      <c r="B10" s="15" t="str">
        <f>'by stress state'!B18</f>
        <v>ASCPS</v>
      </c>
      <c r="C10" s="15">
        <f>'by stress state'!C18</f>
        <v>120</v>
      </c>
      <c r="D10" s="15">
        <f>'by stress state'!E18</f>
        <v>4406.0420000000004</v>
      </c>
      <c r="E10" s="15">
        <f>'by stress state'!F18</f>
        <v>182.98871</v>
      </c>
      <c r="F10" s="15">
        <f>'by stress state'!G18</f>
        <v>3.1856033245844302E-2</v>
      </c>
      <c r="G10" s="15">
        <f>'by stress state'!H18</f>
        <v>120.12425</v>
      </c>
      <c r="H10" s="15">
        <f>'by stress state'!I18</f>
        <v>3.7977476339938802E-2</v>
      </c>
      <c r="I10" s="15">
        <f>'by stress state'!J18</f>
        <v>56.552443357732002</v>
      </c>
      <c r="J10" s="34">
        <f>'by stress state'!K18</f>
        <v>3.3412169531398597E-2</v>
      </c>
      <c r="K10" s="22">
        <f>'by stress state'!Q18</f>
        <v>3.0172647118200901E-2</v>
      </c>
      <c r="L10" s="22">
        <f>'by stress state'!T18</f>
        <v>2.8244541960124402E-2</v>
      </c>
      <c r="M10" s="15">
        <f>'by stress state'!L18</f>
        <v>15391.0158169037</v>
      </c>
      <c r="N10" s="15">
        <f>'by stress state'!M18</f>
        <v>10943.598890929399</v>
      </c>
      <c r="O10" s="15">
        <f>'by stress state'!N18</f>
        <v>0.21259870129268099</v>
      </c>
      <c r="P10" s="15">
        <f>'by stress state'!V18</f>
        <v>0</v>
      </c>
      <c r="Q10" s="15" t="str">
        <f>'by stress state'!W18</f>
        <v>DL</v>
      </c>
      <c r="R10" s="15" t="e">
        <f>'by stress state'!#REF!</f>
        <v>#REF!</v>
      </c>
      <c r="S10" s="15">
        <f>'by stress state'!AC18</f>
        <v>299</v>
      </c>
      <c r="T10" s="15" t="e">
        <f>'by stress state'!#REF!</f>
        <v>#REF!</v>
      </c>
      <c r="U10" s="15" t="str">
        <f>'by stress state'!AN18</f>
        <v>4at48</v>
      </c>
    </row>
    <row r="11" spans="1:22" s="16" customFormat="1">
      <c r="A11" s="15" t="str">
        <f>'by stress state'!A17</f>
        <v>4at13</v>
      </c>
      <c r="B11" s="15" t="str">
        <f>'by stress state'!B17</f>
        <v>ASCPS</v>
      </c>
      <c r="C11" s="15">
        <f>'by stress state'!C17</f>
        <v>90</v>
      </c>
      <c r="D11" s="15">
        <f>'by stress state'!E17</f>
        <v>3412.0448999999999</v>
      </c>
      <c r="E11" s="15">
        <f>'by stress state'!F17</f>
        <v>162.73337000000001</v>
      </c>
      <c r="F11" s="15">
        <f>'by stress state'!G17</f>
        <v>2.0507385826771699E-2</v>
      </c>
      <c r="G11" s="15">
        <f>'by stress state'!H17</f>
        <v>90.140793000000002</v>
      </c>
      <c r="H11" s="15">
        <f>'by stress state'!I17</f>
        <v>3.1165304000787399E-2</v>
      </c>
      <c r="I11" s="15">
        <f>'by stress state'!J17</f>
        <v>65.240629025364598</v>
      </c>
      <c r="J11" s="34">
        <f>'by stress state'!K17</f>
        <v>1.81124470934848E-2</v>
      </c>
      <c r="K11" s="22">
        <f>'by stress state'!Q17</f>
        <v>2.3552593453567399E-2</v>
      </c>
      <c r="L11" s="22">
        <f>'by stress state'!T17</f>
        <v>9.8668603167888901E-3</v>
      </c>
      <c r="M11" s="15">
        <f>'by stress state'!L17</f>
        <v>11840.827579201399</v>
      </c>
      <c r="N11" s="15">
        <f>'by stress state'!M17</f>
        <v>7912.1875485867304</v>
      </c>
      <c r="O11" s="15">
        <f>'by stress state'!N17</f>
        <v>0.22675557924855799</v>
      </c>
      <c r="P11" s="15">
        <f>'by stress state'!V17</f>
        <v>57.463664546075897</v>
      </c>
      <c r="Q11" s="15">
        <f>'by stress state'!W17</f>
        <v>53</v>
      </c>
      <c r="R11" s="15" t="e">
        <f>'by stress state'!#REF!</f>
        <v>#REF!</v>
      </c>
      <c r="S11" s="15">
        <f>'by stress state'!AC17</f>
        <v>933.8</v>
      </c>
      <c r="T11" s="15" t="e">
        <f>'by stress state'!#REF!</f>
        <v>#REF!</v>
      </c>
      <c r="U11" s="15" t="str">
        <f>'by stress state'!AN17</f>
        <v>4at13</v>
      </c>
    </row>
    <row r="12" spans="1:22" s="16" customFormat="1" ht="13" customHeight="1">
      <c r="A12" s="15" t="str">
        <f>'by stress state'!A16</f>
        <v>4at07</v>
      </c>
      <c r="B12" s="15" t="str">
        <f>'by stress state'!B16</f>
        <v>ASCPS</v>
      </c>
      <c r="C12" s="15">
        <f>'by stress state'!C16</f>
        <v>60</v>
      </c>
      <c r="D12" s="15">
        <f>'by stress state'!E16</f>
        <v>2703.0439000000001</v>
      </c>
      <c r="E12" s="15">
        <f>'by stress state'!F16</f>
        <v>117.37714</v>
      </c>
      <c r="F12" s="15">
        <f>'by stress state'!G16</f>
        <v>1.6084297462817101E-2</v>
      </c>
      <c r="G12" s="15">
        <f>'by stress state'!H16</f>
        <v>60.175975999999999</v>
      </c>
      <c r="H12" s="15">
        <f>'by stress state'!I16</f>
        <v>1.62991482192738E-2</v>
      </c>
      <c r="I12" s="15">
        <f>'by stress state'!J16</f>
        <v>51.434070358238102</v>
      </c>
      <c r="J12" s="34">
        <f>'by stress state'!K16</f>
        <v>1.8497308049704599E-2</v>
      </c>
      <c r="K12" s="22">
        <f>'by stress state'!Q16</f>
        <v>1.19544040622994E-2</v>
      </c>
      <c r="L12" s="22">
        <f>'by stress state'!T16</f>
        <v>1.37949632225622E-2</v>
      </c>
      <c r="M12" s="15">
        <f>'by stress state'!L16</f>
        <v>13850.2921750643</v>
      </c>
      <c r="N12" s="15">
        <f>'by stress state'!M16</f>
        <v>10937.9622824245</v>
      </c>
      <c r="O12" s="15">
        <f>'by stress state'!N16</f>
        <v>0.18742033932639299</v>
      </c>
      <c r="P12" s="15">
        <f>'by stress state'!V16</f>
        <v>51.5</v>
      </c>
      <c r="Q12" s="15">
        <f>'by stress state'!W16</f>
        <v>59</v>
      </c>
      <c r="R12" s="15" t="e">
        <f>'by stress state'!#REF!</f>
        <v>#REF!</v>
      </c>
      <c r="S12" s="15">
        <f>'by stress state'!AC16</f>
        <v>1407</v>
      </c>
      <c r="T12" s="15" t="e">
        <f>'by stress state'!#REF!</f>
        <v>#REF!</v>
      </c>
      <c r="U12" s="15" t="str">
        <f>'by stress state'!AN16</f>
        <v>4at07</v>
      </c>
    </row>
    <row r="13" spans="1:22" s="16" customFormat="1">
      <c r="A13" s="15" t="str">
        <f>'by stress state'!A4</f>
        <v>4at47</v>
      </c>
      <c r="B13" s="15" t="str">
        <f>'by stress state'!B4</f>
        <v>25 lode</v>
      </c>
      <c r="C13" s="15">
        <f>'by stress state'!C4</f>
        <v>60</v>
      </c>
      <c r="D13" s="15">
        <f>'by stress state'!E4</f>
        <v>2771.0459000000001</v>
      </c>
      <c r="E13" s="15">
        <f>'by stress state'!F4</f>
        <v>116.9662</v>
      </c>
      <c r="F13" s="15">
        <f>'by stress state'!G4</f>
        <v>2.4881398495188101E-2</v>
      </c>
      <c r="G13" s="15">
        <f>'by stress state'!H4</f>
        <v>60.118797000000001</v>
      </c>
      <c r="H13" s="15">
        <f>'by stress state'!I4</f>
        <v>1.5358829950306199E-2</v>
      </c>
      <c r="I13" s="15">
        <f>'by stress state'!J4</f>
        <v>49.4569822250443</v>
      </c>
      <c r="J13" s="34">
        <f>'by stress state'!K4</f>
        <v>3.4287123809180697E-2</v>
      </c>
      <c r="K13" s="22">
        <f>'by stress state'!Q4</f>
        <v>1.03780724128396E-2</v>
      </c>
      <c r="L13" s="22">
        <f>'by stress state'!T4</f>
        <v>2.6973414410384301E-2</v>
      </c>
      <c r="M13" s="15">
        <f>'by stress state'!L4</f>
        <v>12070.211518583301</v>
      </c>
      <c r="N13" s="15">
        <f>'by stress state'!M4</f>
        <v>6762.2296058390602</v>
      </c>
      <c r="O13" s="15">
        <f>'by stress state'!N4</f>
        <v>0.26395931230887798</v>
      </c>
      <c r="P13" s="15">
        <f>'by stress state'!V4</f>
        <v>12.587624362249199</v>
      </c>
      <c r="Q13" s="15"/>
      <c r="R13" s="15" t="e">
        <f>'by stress state'!#REF!</f>
        <v>#REF!</v>
      </c>
      <c r="S13" s="15">
        <f>'by stress state'!AC4</f>
        <v>-175.93168724532401</v>
      </c>
      <c r="T13" s="15"/>
      <c r="U13" s="15" t="str">
        <f>'by stress state'!AN4</f>
        <v>4at47</v>
      </c>
      <c r="V13" s="19"/>
    </row>
    <row r="14" spans="1:22" s="30" customFormat="1" ht="13" customHeight="1">
      <c r="A14" s="27" t="str">
        <f>'by stress state'!A10</f>
        <v>4at46</v>
      </c>
      <c r="B14" s="27" t="str">
        <f>'by stress state'!B10</f>
        <v>ASC</v>
      </c>
      <c r="C14" s="27">
        <f>'by stress state'!C10</f>
        <v>68</v>
      </c>
      <c r="D14" s="27">
        <f>'by stress state'!E10</f>
        <v>3088.0439000000001</v>
      </c>
      <c r="E14" s="27">
        <f>'by stress state'!F10</f>
        <v>133.65382</v>
      </c>
      <c r="F14" s="27">
        <f>'by stress state'!G10</f>
        <v>2.4479507909011398E-2</v>
      </c>
      <c r="G14" s="27">
        <f>'by stress state'!H10</f>
        <v>68.180412000000004</v>
      </c>
      <c r="H14" s="27">
        <f>'by stress state'!I10</f>
        <v>2.76035657300665E-2</v>
      </c>
      <c r="I14" s="27">
        <f>'by stress state'!J10</f>
        <v>56.698831703360803</v>
      </c>
      <c r="J14" s="35">
        <f>'by stress state'!K10</f>
        <v>2.66240235417614E-2</v>
      </c>
      <c r="K14" s="28">
        <f>'by stress state'!Q10</f>
        <v>2.15589763177646E-2</v>
      </c>
      <c r="L14" s="28">
        <f>'by stress state'!T10</f>
        <v>1.6520684830002502E-2</v>
      </c>
      <c r="M14" s="27">
        <f>'by stress state'!L10</f>
        <v>11279.577048068701</v>
      </c>
      <c r="N14" s="27">
        <f>'by stress state'!M10</f>
        <v>5611.8906156606499</v>
      </c>
      <c r="O14" s="27">
        <f>'by stress state'!N10</f>
        <v>0.286623491646602</v>
      </c>
      <c r="P14" s="27">
        <f>'by stress state'!V10</f>
        <v>23.022175589357101</v>
      </c>
      <c r="Q14" s="27" t="str">
        <f>'by stress state'!W10</f>
        <v>CB</v>
      </c>
      <c r="R14" s="27" t="e">
        <f>'by stress state'!#REF!</f>
        <v>#REF!</v>
      </c>
      <c r="S14" s="27">
        <f>'by stress state'!AC10</f>
        <v>877.6</v>
      </c>
      <c r="T14" s="27" t="e">
        <f>'by stress state'!#REF!</f>
        <v>#REF!</v>
      </c>
      <c r="U14" s="27" t="str">
        <f>'by stress state'!AN10</f>
        <v>4at46</v>
      </c>
    </row>
    <row r="15" spans="1:22" s="30" customFormat="1" ht="13" customHeight="1">
      <c r="A15" s="27" t="str">
        <f>'by stress state'!A7</f>
        <v>4at41</v>
      </c>
      <c r="B15" s="27" t="str">
        <f>'by stress state'!B7</f>
        <v>ASC</v>
      </c>
      <c r="C15" s="27">
        <f>'by stress state'!C7</f>
        <v>45</v>
      </c>
      <c r="D15" s="27">
        <f>'by stress state'!E7</f>
        <v>2366.0360999999998</v>
      </c>
      <c r="E15" s="27">
        <f>'by stress state'!F7</f>
        <v>94.341660000000005</v>
      </c>
      <c r="F15" s="27">
        <f>'by stress state'!G7</f>
        <v>1.9865938345231801E-2</v>
      </c>
      <c r="G15" s="27">
        <f>'by stress state'!H7</f>
        <v>45.076202000000002</v>
      </c>
      <c r="H15" s="27">
        <f>'by stress state'!I7</f>
        <v>6.6298165822397202E-3</v>
      </c>
      <c r="I15" s="27">
        <f>'by stress state'!J7</f>
        <v>42.660923916494397</v>
      </c>
      <c r="J15" s="35">
        <f>'by stress state'!K7</f>
        <v>3.06893507131763E-2</v>
      </c>
      <c r="K15" s="28">
        <f>'by stress state'!Q7</f>
        <v>3.1956561377879901E-3</v>
      </c>
      <c r="L15" s="28">
        <f>'by stress state'!T7</f>
        <v>2.3619188029714699E-2</v>
      </c>
      <c r="M15" s="27">
        <f>'by stress state'!L7</f>
        <v>13125.8287808962</v>
      </c>
      <c r="N15" s="27">
        <f>'by stress state'!M7</f>
        <v>6033.9380897536903</v>
      </c>
      <c r="O15" s="27">
        <f>'by stress state'!N7</f>
        <v>0.30069096603443102</v>
      </c>
      <c r="P15" s="27">
        <f>'by stress state'!V7</f>
        <v>17.367324642744599</v>
      </c>
      <c r="Q15" s="27">
        <f>'by stress state'!W7</f>
        <v>0</v>
      </c>
      <c r="R15" s="27" t="e">
        <f>'by stress state'!#REF!</f>
        <v>#REF!</v>
      </c>
      <c r="S15" s="27">
        <f>'by stress state'!AC7</f>
        <v>41.7</v>
      </c>
      <c r="T15" s="27" t="e">
        <f>'by stress state'!#REF!</f>
        <v>#REF!</v>
      </c>
      <c r="U15" s="27" t="str">
        <f>'by stress state'!AN7</f>
        <v>4at41</v>
      </c>
      <c r="V15" s="32">
        <f>'by stress state'!AO7</f>
        <v>0</v>
      </c>
    </row>
    <row r="16" spans="1:22" s="16" customFormat="1">
      <c r="A16" s="15" t="str">
        <f>'by stress state'!A29</f>
        <v>4at49</v>
      </c>
      <c r="B16" s="15" t="str">
        <f>'by stress state'!B29</f>
        <v>ASEPS</v>
      </c>
      <c r="C16" s="15">
        <f>'by stress state'!C29</f>
        <v>150</v>
      </c>
      <c r="D16" s="15">
        <f>'by stress state'!E29</f>
        <v>4361.0420000000004</v>
      </c>
      <c r="E16" s="15">
        <f>'by stress state'!F29</f>
        <v>201.41463999999999</v>
      </c>
      <c r="F16" s="15">
        <f>'by stress state'!G29</f>
        <v>2.6920748856343001E-2</v>
      </c>
      <c r="G16" s="15">
        <f>'by stress state'!H29</f>
        <v>150.33099000000001</v>
      </c>
      <c r="H16" s="15">
        <f>'by stress state'!I29</f>
        <v>3.5180400109098897E-2</v>
      </c>
      <c r="I16" s="15">
        <f>'by stress state'!J29</f>
        <v>61.911051060273998</v>
      </c>
      <c r="J16" s="34">
        <f>'by stress state'!K29</f>
        <v>2.7357457584720999E-2</v>
      </c>
      <c r="K16" s="22">
        <f>'by stress state'!Q29</f>
        <v>2.6243902844800299E-2</v>
      </c>
      <c r="L16" s="22">
        <f>'by stress state'!T29</f>
        <v>2.25467698669027E-2</v>
      </c>
      <c r="M16" s="15">
        <f>'by stress state'!L29</f>
        <v>16822.137975756301</v>
      </c>
      <c r="N16" s="15">
        <f>'by stress state'!M29</f>
        <v>12869.480351210799</v>
      </c>
      <c r="O16" s="15">
        <f>'by stress state'!N29</f>
        <v>0.195208842525566</v>
      </c>
      <c r="P16" s="15">
        <f>'by stress state'!V29</f>
        <v>0</v>
      </c>
      <c r="Q16" s="15" t="str">
        <f>'by stress state'!W29</f>
        <v>DL</v>
      </c>
      <c r="R16" s="15" t="e">
        <f>'by stress state'!#REF!</f>
        <v>#REF!</v>
      </c>
      <c r="S16" s="15">
        <f>'by stress state'!AC29</f>
        <v>609</v>
      </c>
      <c r="T16" s="15"/>
      <c r="U16" s="15" t="str">
        <f>'by stress state'!AN29</f>
        <v>4at49</v>
      </c>
      <c r="V16" s="15"/>
    </row>
    <row r="17" spans="1:22" s="16" customFormat="1">
      <c r="A17" s="15" t="str">
        <f>'by stress state'!A24</f>
        <v>4at35</v>
      </c>
      <c r="B17" s="15" t="str">
        <f>'by stress state'!B24</f>
        <v>ASE</v>
      </c>
      <c r="C17" s="15">
        <f>'by stress state'!C24</f>
        <v>150</v>
      </c>
      <c r="D17" s="15">
        <f>'by stress state'!E24</f>
        <v>4344.0352000000003</v>
      </c>
      <c r="E17" s="15">
        <f>'by stress state'!F24</f>
        <v>185.75681</v>
      </c>
      <c r="F17" s="15">
        <f>'by stress state'!G24</f>
        <v>2.2991306166000001E-2</v>
      </c>
      <c r="G17" s="15">
        <f>'by stress state'!H24</f>
        <v>149.85074</v>
      </c>
      <c r="H17" s="15">
        <f>'by stress state'!I24</f>
        <v>3.0063574214425199E-2</v>
      </c>
      <c r="I17" s="15">
        <f>'by stress state'!J24</f>
        <v>63.419722151802503</v>
      </c>
      <c r="J17" s="34">
        <f>'by stress state'!K24</f>
        <v>2.70768683339748E-2</v>
      </c>
      <c r="K17" s="22">
        <f>'by stress state'!Q24</f>
        <v>2.05350422296403E-2</v>
      </c>
      <c r="L17" s="22">
        <f>'by stress state'!T24</f>
        <v>2.2525561509573001E-2</v>
      </c>
      <c r="M17" s="15">
        <f>'by stress state'!L24</f>
        <v>15726.5295681727</v>
      </c>
      <c r="N17" s="15">
        <f>'by stress state'!M24</f>
        <v>13934.398316496199</v>
      </c>
      <c r="O17" s="15">
        <f>'by stress state'!N24</f>
        <v>0.157989954614528</v>
      </c>
      <c r="P17" s="15"/>
      <c r="Q17" s="15" t="str">
        <f>'by stress state'!W24</f>
        <v>DL</v>
      </c>
      <c r="R17" s="15" t="e">
        <f>'by stress state'!#REF!</f>
        <v>#REF!</v>
      </c>
      <c r="S17" s="15">
        <f>'by stress state'!AC24</f>
        <v>205.9</v>
      </c>
      <c r="T17" s="15" t="e">
        <f>'by stress state'!#REF!</f>
        <v>#REF!</v>
      </c>
      <c r="U17" s="15" t="str">
        <f>'by stress state'!AN24</f>
        <v>4at35</v>
      </c>
      <c r="V17" s="19" t="str">
        <f>'by stress state'!AO24</f>
        <v>Not really CB but not diffuse failure line is 8689</v>
      </c>
    </row>
    <row r="18" spans="1:22" s="16" customFormat="1" ht="26">
      <c r="A18" s="15" t="str">
        <f>'by stress state'!A34</f>
        <v>4at20</v>
      </c>
      <c r="B18" s="15" t="str">
        <f>'by stress state'!B34</f>
        <v>PS</v>
      </c>
      <c r="C18" s="15">
        <f>'by stress state'!C34</f>
        <v>150</v>
      </c>
      <c r="D18" s="15">
        <f>'by stress state'!E34</f>
        <v>4805.0352000000003</v>
      </c>
      <c r="E18" s="15">
        <f>'by stress state'!F34</f>
        <v>207.75388000000001</v>
      </c>
      <c r="F18" s="15">
        <f>'by stress state'!G34</f>
        <v>2.6474635496413001E-2</v>
      </c>
      <c r="G18" s="15">
        <f>'by stress state'!H34</f>
        <v>149.91847000000001</v>
      </c>
      <c r="H18" s="15">
        <f>'by stress state'!I34</f>
        <v>3.8806371415310598E-2</v>
      </c>
      <c r="I18" s="15">
        <f>'by stress state'!J34</f>
        <v>58.169340804746497</v>
      </c>
      <c r="J18" s="34">
        <f>'by stress state'!K34</f>
        <v>2.3454693218823999E-2</v>
      </c>
      <c r="K18" s="22">
        <f>'by stress state'!Q34</f>
        <v>3.08565013885405E-2</v>
      </c>
      <c r="L18" s="22">
        <f>'by stress state'!T34</f>
        <v>2.0076704891708898E-2</v>
      </c>
      <c r="M18" s="15">
        <f>'by stress state'!L34</f>
        <v>18857.977488332701</v>
      </c>
      <c r="N18" s="15">
        <f>'by stress state'!M34</f>
        <v>17220.113029349799</v>
      </c>
      <c r="O18" s="15">
        <f>'by stress state'!N34</f>
        <v>0.14996946066599401</v>
      </c>
      <c r="P18" s="15"/>
      <c r="Q18" s="15" t="str">
        <f>'by stress state'!W34</f>
        <v>CB</v>
      </c>
      <c r="R18" s="15" t="e">
        <f>'by stress state'!#REF!</f>
        <v>#REF!</v>
      </c>
      <c r="S18" s="15">
        <f>'by stress state'!AC34</f>
        <v>885</v>
      </c>
      <c r="T18" s="15"/>
      <c r="U18" s="15" t="str">
        <f>'by stress state'!AN34</f>
        <v>4at20</v>
      </c>
      <c r="V18" s="19" t="str">
        <f>'by stress state'!AO34</f>
        <v xml:space="preserve">Had to modifiy K fit from standard to make this fit work.  </v>
      </c>
    </row>
    <row r="19" spans="1:22" s="16" customFormat="1">
      <c r="A19" s="15" t="str">
        <f>'by stress state'!A3</f>
        <v>4at51</v>
      </c>
      <c r="B19" s="15" t="str">
        <f>'by stress state'!B3</f>
        <v>20 lode</v>
      </c>
      <c r="C19" s="15">
        <f>'by stress state'!C3</f>
        <v>90</v>
      </c>
      <c r="D19" s="15">
        <f>'by stress state'!E3</f>
        <v>3193.0448999999999</v>
      </c>
      <c r="E19" s="15">
        <f>'by stress state'!F3</f>
        <v>149.17357999999999</v>
      </c>
      <c r="F19" s="15">
        <f>'by stress state'!G3</f>
        <v>1.8843653089238799E-2</v>
      </c>
      <c r="G19" s="15">
        <f>'by stress state'!H3</f>
        <v>90.171638000000002</v>
      </c>
      <c r="H19" s="15">
        <f>'by stress state'!I3</f>
        <v>2.2301400267191601E-2</v>
      </c>
      <c r="I19" s="15">
        <f>'by stress state'!J3</f>
        <v>51.945962467819598</v>
      </c>
      <c r="J19" s="34">
        <f>'by stress state'!K3</f>
        <v>2.0228494925594202E-2</v>
      </c>
      <c r="K19" s="22">
        <f>'by stress state'!Q3</f>
        <v>1.50842714656968E-2</v>
      </c>
      <c r="L19" s="22">
        <f>'by stress state'!T3</f>
        <v>1.41194067086518E-2</v>
      </c>
      <c r="M19" s="15">
        <f>'by stress state'!L3</f>
        <v>12494.115108673601</v>
      </c>
      <c r="N19" s="15">
        <f>'by stress state'!M3</f>
        <v>8503.0630796519108</v>
      </c>
      <c r="O19" s="15">
        <f>'by stress state'!N3</f>
        <v>0.2226382223909</v>
      </c>
      <c r="P19" s="15">
        <f>'by stress state'!V3</f>
        <v>14.773125856983199</v>
      </c>
      <c r="Q19" s="15">
        <f>'by stress state'!W3</f>
        <v>0</v>
      </c>
      <c r="R19" s="15" t="e">
        <f>'by stress state'!#REF!</f>
        <v>#REF!</v>
      </c>
      <c r="S19" s="15">
        <f>'by stress state'!AC3</f>
        <v>1638.1207546630801</v>
      </c>
      <c r="T19" s="15"/>
      <c r="U19" s="15" t="str">
        <f>'by stress state'!AN3</f>
        <v>4at51</v>
      </c>
      <c r="V19" s="19">
        <f>'by stress state'!AO3</f>
        <v>0</v>
      </c>
    </row>
    <row r="20" spans="1:22" s="30" customFormat="1" ht="13" customHeight="1">
      <c r="A20" s="27" t="str">
        <f>'by stress state'!A9</f>
        <v>4at08</v>
      </c>
      <c r="B20" s="27" t="str">
        <f>'by stress state'!B9</f>
        <v>ASC</v>
      </c>
      <c r="C20" s="27">
        <f>'by stress state'!C9</f>
        <v>68</v>
      </c>
      <c r="D20" s="27">
        <f>'by stress state'!E9</f>
        <v>3003.0360999999998</v>
      </c>
      <c r="E20" s="27">
        <f>'by stress state'!F9</f>
        <v>129.14053000000001</v>
      </c>
      <c r="F20" s="27">
        <f>'by stress state'!G9</f>
        <v>1.7881034059492599E-2</v>
      </c>
      <c r="G20" s="27">
        <f>'by stress state'!H9</f>
        <v>68.135138999999995</v>
      </c>
      <c r="H20" s="27">
        <f>'by stress state'!I9</f>
        <v>1.7044352887838999E-2</v>
      </c>
      <c r="I20" s="27">
        <f>'by stress state'!J9</f>
        <v>52.821924781857497</v>
      </c>
      <c r="J20" s="35">
        <f>'by stress state'!K9</f>
        <v>2.1370399595310698E-2</v>
      </c>
      <c r="K20" s="28">
        <f>'by stress state'!Q9</f>
        <v>1.14519569240858E-2</v>
      </c>
      <c r="L20" s="28">
        <f>'by stress state'!T9</f>
        <v>1.36341342363235E-2</v>
      </c>
      <c r="M20" s="27">
        <f>'by stress state'!L9</f>
        <v>12183.532682881099</v>
      </c>
      <c r="N20" s="27">
        <f>'by stress state'!M9</f>
        <v>6827.8325950252702</v>
      </c>
      <c r="O20" s="27">
        <f>'by stress state'!N9</f>
        <v>0.26389766202773601</v>
      </c>
      <c r="P20" s="27">
        <f>'by stress state'!V9</f>
        <v>33.799999999999997</v>
      </c>
      <c r="Q20" s="27" t="str">
        <f>'by stress state'!W9</f>
        <v>Diff shear</v>
      </c>
      <c r="R20" s="27" t="e">
        <f>'by stress state'!#REF!</f>
        <v>#REF!</v>
      </c>
      <c r="S20" s="27">
        <f>'by stress state'!AC9</f>
        <v>514.16999999999996</v>
      </c>
      <c r="T20" s="27" t="e">
        <f>'by stress state'!#REF!</f>
        <v>#REF!</v>
      </c>
      <c r="U20" s="27" t="str">
        <f>'by stress state'!AN9</f>
        <v>4at08</v>
      </c>
      <c r="V20" s="31"/>
    </row>
    <row r="21" spans="1:22" s="16" customFormat="1">
      <c r="A21" s="15" t="str">
        <f>'by stress state'!A28</f>
        <v>4at31</v>
      </c>
      <c r="B21" s="15" t="str">
        <f>'by stress state'!B28</f>
        <v>ASEPS</v>
      </c>
      <c r="C21" s="15">
        <f>'by stress state'!C28</f>
        <v>120</v>
      </c>
      <c r="D21" s="15">
        <f>'by stress state'!E28</f>
        <v>3804.0351999999998</v>
      </c>
      <c r="E21" s="15">
        <f>'by stress state'!F28</f>
        <v>168.86864</v>
      </c>
      <c r="F21" s="15">
        <f>'by stress state'!G28</f>
        <v>1.19706715660542E-2</v>
      </c>
      <c r="G21" s="15">
        <f>'by stress state'!H28</f>
        <v>120.12193000000001</v>
      </c>
      <c r="H21" s="15">
        <f>'by stress state'!I28</f>
        <v>3.0093066038266801E-2</v>
      </c>
      <c r="I21" s="15">
        <f>'by stress state'!J28</f>
        <v>59.0561895945606</v>
      </c>
      <c r="J21" s="34">
        <f>'by stress state'!K28</f>
        <v>2.1979327741774499E-2</v>
      </c>
      <c r="K21" s="22">
        <f>'by stress state'!Q28</f>
        <v>2.1829971495362002E-2</v>
      </c>
      <c r="L21" s="22">
        <f>'by stress state'!T28</f>
        <v>1.77008975614182E-2</v>
      </c>
      <c r="M21" s="15">
        <f>'by stress state'!L28</f>
        <v>14537.1603067453</v>
      </c>
      <c r="N21" s="15">
        <f>'by stress state'!M28</f>
        <v>13803.237894522201</v>
      </c>
      <c r="O21" s="15">
        <f>'by stress state'!N28</f>
        <v>0.13938068026449499</v>
      </c>
      <c r="P21" s="15">
        <f>'by stress state'!V28</f>
        <v>1.5964562049740301</v>
      </c>
      <c r="Q21" s="15" t="str">
        <f>'by stress state'!W28</f>
        <v>CB</v>
      </c>
      <c r="R21" s="15" t="e">
        <f>'by stress state'!#REF!</f>
        <v>#REF!</v>
      </c>
      <c r="S21" s="15">
        <f>'by stress state'!AC28</f>
        <v>403.7</v>
      </c>
      <c r="T21" s="15"/>
      <c r="U21" s="15" t="str">
        <f>'by stress state'!AN28</f>
        <v>4at31</v>
      </c>
      <c r="V21" s="15"/>
    </row>
    <row r="22" spans="1:22" s="16" customFormat="1">
      <c r="A22" s="15" t="str">
        <f>'by stress state'!A20</f>
        <v>4at16</v>
      </c>
      <c r="B22" s="15" t="str">
        <f>'by stress state'!B20</f>
        <v>ASE</v>
      </c>
      <c r="C22" s="15">
        <f>'by stress state'!C20</f>
        <v>30</v>
      </c>
      <c r="D22" s="15">
        <f>'by stress state'!E20</f>
        <v>1393.0429999999999</v>
      </c>
      <c r="E22" s="15">
        <f>'by stress state'!F20</f>
        <v>44.451908000000003</v>
      </c>
      <c r="F22" s="15">
        <f>'by stress state'!G20</f>
        <v>7.4069859895013104E-3</v>
      </c>
      <c r="G22" s="15">
        <f>'by stress state'!H20</f>
        <v>30.3092978</v>
      </c>
      <c r="H22" s="15">
        <f>'by stress state'!I20</f>
        <v>8.9257091446194193E-3</v>
      </c>
      <c r="I22" s="15">
        <f>'by stress state'!J20</f>
        <v>24.595917213346699</v>
      </c>
      <c r="J22" s="34">
        <f>'by stress state'!K20</f>
        <v>9.8577622424259707E-3</v>
      </c>
      <c r="K22" s="22">
        <f>'by stress state'!Q20</f>
        <v>6.3734940703217896E-3</v>
      </c>
      <c r="L22" s="22">
        <f>'by stress state'!T20</f>
        <v>4.3634346906273498E-3</v>
      </c>
      <c r="M22" s="15">
        <f>'by stress state'!L20</f>
        <v>11875.6832467738</v>
      </c>
      <c r="N22" s="15">
        <f>'by stress state'!M20</f>
        <v>4476.6019101454904</v>
      </c>
      <c r="O22" s="15">
        <f>'by stress state'!N20</f>
        <v>0.33256131078178103</v>
      </c>
      <c r="P22" s="15"/>
      <c r="Q22" s="15">
        <f>'by stress state'!W20</f>
        <v>65</v>
      </c>
      <c r="R22" s="15" t="e">
        <f>'by stress state'!#REF!</f>
        <v>#REF!</v>
      </c>
      <c r="S22" s="15">
        <f>'by stress state'!AC20</f>
        <v>632.6</v>
      </c>
      <c r="T22" s="15"/>
      <c r="U22" s="15" t="str">
        <f>'by stress state'!AN20</f>
        <v>4at16</v>
      </c>
      <c r="V22" s="15">
        <f>'by stress state'!AO20</f>
        <v>0</v>
      </c>
    </row>
    <row r="23" spans="1:22" s="30" customFormat="1" ht="13" customHeight="1">
      <c r="A23" s="27" t="str">
        <f>'by stress state'!A12</f>
        <v>4at23</v>
      </c>
      <c r="B23" s="27" t="str">
        <f>'by stress state'!B12</f>
        <v>ASC</v>
      </c>
      <c r="C23" s="27">
        <f>'by stress state'!C12</f>
        <v>90</v>
      </c>
      <c r="D23" s="27">
        <f>'by stress state'!E12</f>
        <v>3310.0430000000001</v>
      </c>
      <c r="E23" s="27">
        <f>'by stress state'!F12</f>
        <v>153.38721000000001</v>
      </c>
      <c r="F23" s="27">
        <f>'by stress state'!G12</f>
        <v>2.4547961959755001E-2</v>
      </c>
      <c r="G23" s="27">
        <f>'by stress state'!H12</f>
        <v>90.175826999999998</v>
      </c>
      <c r="H23" s="27">
        <f>'by stress state'!I12</f>
        <v>2.3004396823613299E-2</v>
      </c>
      <c r="I23" s="27">
        <f>'by stress state'!J12</f>
        <v>54.749471003578698</v>
      </c>
      <c r="J23" s="35">
        <f>'by stress state'!K12</f>
        <v>2.9242174751145499E-2</v>
      </c>
      <c r="K23" s="28">
        <f>'by stress state'!Q12</f>
        <v>1.5751049464591198E-2</v>
      </c>
      <c r="L23" s="28">
        <f>'by stress state'!T12</f>
        <v>2.1370551280670499E-2</v>
      </c>
      <c r="M23" s="27">
        <f>'by stress state'!L12</f>
        <v>12432.305049865599</v>
      </c>
      <c r="N23" s="27">
        <f>'by stress state'!M12</f>
        <v>6955.2959702574299</v>
      </c>
      <c r="O23" s="27">
        <f>'by stress state'!N12</f>
        <v>0.264239035940392</v>
      </c>
      <c r="P23" s="27">
        <f>'by stress state'!V12</f>
        <v>8.6870741012232902</v>
      </c>
      <c r="Q23" s="27" t="str">
        <f>'by stress state'!W12</f>
        <v>CB</v>
      </c>
      <c r="R23" s="27" t="e">
        <f>'by stress state'!#REF!</f>
        <v>#REF!</v>
      </c>
      <c r="S23" s="27">
        <f>'by stress state'!AC12</f>
        <v>256.8</v>
      </c>
      <c r="T23" s="27" t="e">
        <f>'by stress state'!#REF!</f>
        <v>#REF!</v>
      </c>
      <c r="U23" s="27" t="str">
        <f>'by stress state'!AN12</f>
        <v>4at23</v>
      </c>
      <c r="V23" s="31"/>
    </row>
    <row r="24" spans="1:22" s="16" customFormat="1" ht="26">
      <c r="A24" s="15" t="str">
        <f>'by stress state'!A1</f>
        <v>Test</v>
      </c>
      <c r="B24" s="15" t="str">
        <f>'by stress state'!B1</f>
        <v>Stress state</v>
      </c>
      <c r="C24" s="15" t="str">
        <f>'by stress state'!C1</f>
        <v>Mean Stress</v>
      </c>
      <c r="D24" s="15" t="str">
        <f>'by stress state'!E1</f>
        <v>Time of failure</v>
      </c>
      <c r="E24" s="15" t="str">
        <f>'by stress state'!F1</f>
        <v>Axial Stress</v>
      </c>
      <c r="F24" s="15" t="str">
        <f>'by stress state'!G1</f>
        <v>Axial Strain</v>
      </c>
      <c r="G24" s="15" t="str">
        <f>'by stress state'!H1</f>
        <v>Mean Stress</v>
      </c>
      <c r="H24" s="15" t="str">
        <f>'by stress state'!I1</f>
        <v>Vol Strain</v>
      </c>
      <c r="I24" s="15" t="str">
        <f>'by stress state'!J1</f>
        <v>Shear Stress</v>
      </c>
      <c r="J24" s="34" t="str">
        <f>'by stress state'!K1</f>
        <v>Shear Strain</v>
      </c>
      <c r="K24" s="22" t="str">
        <f>'by stress state'!Q1</f>
        <v>Plastic Vol Strain</v>
      </c>
      <c r="L24" s="22" t="str">
        <f>'by stress state'!T1</f>
        <v>Plastic Shear Strn</v>
      </c>
      <c r="M24" s="15" t="str">
        <f>'by stress state'!L1</f>
        <v>K</v>
      </c>
      <c r="N24" s="15" t="str">
        <f>'by stress state'!M1</f>
        <v>G</v>
      </c>
      <c r="O24" s="15" t="str">
        <f>'by stress state'!N1</f>
        <v>Nu</v>
      </c>
      <c r="P24" s="15" t="str">
        <f>'by stress state'!V1</f>
        <v>Theta Z</v>
      </c>
      <c r="Q24" s="15" t="str">
        <f>'by stress state'!W1</f>
        <v>measured z</v>
      </c>
      <c r="R24" s="15" t="str">
        <f>'by stress state'!X1</f>
        <v>Beta</v>
      </c>
      <c r="S24" s="15" t="str">
        <f>'by stress state'!AC1</f>
        <v>H</v>
      </c>
      <c r="T24" s="15"/>
      <c r="U24" s="15" t="str">
        <f>'by stress state'!AN1</f>
        <v>Test</v>
      </c>
      <c r="V24" s="15"/>
    </row>
    <row r="25" spans="1:22" s="30" customFormat="1" ht="13" customHeight="1">
      <c r="A25" s="27" t="str">
        <f>'by stress state'!A11</f>
        <v>4at40</v>
      </c>
      <c r="B25" s="27" t="str">
        <f>'by stress state'!B11</f>
        <v>ASC</v>
      </c>
      <c r="C25" s="27">
        <f>'by stress state'!C11</f>
        <v>75</v>
      </c>
      <c r="D25" s="27">
        <f>'by stress state'!E11</f>
        <v>3003.0371</v>
      </c>
      <c r="E25" s="27">
        <f>'by stress state'!F11</f>
        <v>140.08319</v>
      </c>
      <c r="F25" s="27">
        <f>'by stress state'!G11</f>
        <v>2.2621122267716499E-2</v>
      </c>
      <c r="G25" s="27">
        <f>'by stress state'!H11</f>
        <v>75.055533999999994</v>
      </c>
      <c r="H25" s="27">
        <f>'by stress state'!I11</f>
        <v>2.2491540822086601E-2</v>
      </c>
      <c r="I25" s="27">
        <f>'by stress state'!J11</f>
        <v>56.328129866343403</v>
      </c>
      <c r="J25" s="35">
        <f>'by stress state'!K11</f>
        <v>2.7057752881970699E-2</v>
      </c>
      <c r="K25" s="28">
        <f>'by stress state'!Q11</f>
        <v>1.61910091294288E-2</v>
      </c>
      <c r="L25" s="28">
        <f>'by stress state'!T11</f>
        <v>1.8173293145913299E-2</v>
      </c>
      <c r="M25" s="27">
        <f>'by stress state'!L11</f>
        <v>11912.5714560668</v>
      </c>
      <c r="N25" s="27">
        <f>'by stress state'!M11</f>
        <v>6340.0737399638601</v>
      </c>
      <c r="O25" s="27">
        <f>'by stress state'!N11</f>
        <v>0.27398739245752801</v>
      </c>
      <c r="P25" s="27">
        <f>'by stress state'!V11</f>
        <v>8.6862876794325796</v>
      </c>
      <c r="Q25" s="27" t="str">
        <f>'by stress state'!W11</f>
        <v>??</v>
      </c>
      <c r="R25" s="27" t="e">
        <f>'by stress state'!#REF!</f>
        <v>#REF!</v>
      </c>
      <c r="S25" s="27">
        <f>'by stress state'!AC11</f>
        <v>237.3</v>
      </c>
      <c r="T25" s="27" t="e">
        <f>'by stress state'!#REF!</f>
        <v>#REF!</v>
      </c>
      <c r="U25" s="27" t="str">
        <f>'by stress state'!AN11</f>
        <v>4at40</v>
      </c>
      <c r="V25" s="31"/>
    </row>
    <row r="26" spans="1:22" s="16" customFormat="1">
      <c r="A26" s="15" t="str">
        <f>'by stress state'!A25</f>
        <v>4at29</v>
      </c>
      <c r="B26" s="15" t="str">
        <f>'by stress state'!B25</f>
        <v>ASEPS</v>
      </c>
      <c r="C26" s="15">
        <f>'by stress state'!C25</f>
        <v>30</v>
      </c>
      <c r="D26" s="15">
        <f>'by stress state'!E25</f>
        <v>1571.0546999999999</v>
      </c>
      <c r="E26" s="15">
        <f>'by stress state'!F25</f>
        <v>50.498314000000001</v>
      </c>
      <c r="F26" s="15">
        <f>'by stress state'!G25</f>
        <v>9.3086880139982495E-3</v>
      </c>
      <c r="G26" s="15">
        <f>'by stress state'!H25</f>
        <v>30.481902999999999</v>
      </c>
      <c r="H26" s="15">
        <f>'by stress state'!I25</f>
        <v>1.2683851999825E-2</v>
      </c>
      <c r="I26" s="15">
        <f>'by stress state'!J25</f>
        <v>24.138526886529402</v>
      </c>
      <c r="J26" s="34">
        <f>'by stress state'!K25</f>
        <v>9.4666209863883098E-3</v>
      </c>
      <c r="K26" s="22">
        <f>'by stress state'!Q25</f>
        <v>9.9701755988033294E-3</v>
      </c>
      <c r="L26" s="22">
        <f>'by stress state'!T25</f>
        <v>5.96480236338141E-3</v>
      </c>
      <c r="M26" s="15">
        <f>'by stress state'!L25</f>
        <v>11232.6963482174</v>
      </c>
      <c r="N26" s="15">
        <f>'by stress state'!M25</f>
        <v>6893.1402465963301</v>
      </c>
      <c r="O26" s="15">
        <f>'by stress state'!N25</f>
        <v>0.24527230265175101</v>
      </c>
      <c r="P26" s="15"/>
      <c r="Q26" s="15">
        <f>'by stress state'!W25</f>
        <v>72</v>
      </c>
      <c r="R26" s="15" t="e">
        <f>'by stress state'!#REF!</f>
        <v>#REF!</v>
      </c>
      <c r="S26" s="15">
        <f>'by stress state'!AC25</f>
        <v>3232</v>
      </c>
      <c r="T26" s="15"/>
      <c r="U26" s="15" t="str">
        <f>'by stress state'!AN25</f>
        <v>4at29</v>
      </c>
      <c r="V26" s="15">
        <f>'by stress state'!AO25</f>
        <v>0</v>
      </c>
    </row>
    <row r="27" spans="1:22" s="16" customFormat="1">
      <c r="A27" s="15" t="str">
        <f>'by stress state'!A30</f>
        <v>4at17</v>
      </c>
      <c r="B27" s="15" t="str">
        <f>'by stress state'!B30</f>
        <v>PS</v>
      </c>
      <c r="C27" s="15">
        <f>'by stress state'!C30</f>
        <v>30</v>
      </c>
      <c r="D27" s="15">
        <f>'by stress state'!E30</f>
        <v>1532.0419999999999</v>
      </c>
      <c r="E27" s="15">
        <f>'by stress state'!F30</f>
        <v>57.601837000000003</v>
      </c>
      <c r="F27" s="15">
        <f>'by stress state'!G30</f>
        <v>1.0251642519685E-2</v>
      </c>
      <c r="G27" s="15">
        <f>'by stress state'!H30</f>
        <v>30.138756000000001</v>
      </c>
      <c r="H27" s="15">
        <f>'by stress state'!I30</f>
        <v>1.25283844944882E-2</v>
      </c>
      <c r="I27" s="15">
        <f>'by stress state'!J30</f>
        <v>27.376395785321002</v>
      </c>
      <c r="J27" s="34">
        <f>'by stress state'!K30</f>
        <v>1.11568937479998E-2</v>
      </c>
      <c r="K27" s="22">
        <f>'by stress state'!Q30</f>
        <v>9.84719981330647E-3</v>
      </c>
      <c r="L27" s="22">
        <f>'by stress state'!T30</f>
        <v>7.3620003850672503E-3</v>
      </c>
      <c r="M27" s="15">
        <f>'by stress state'!L30</f>
        <v>11240.8355200346</v>
      </c>
      <c r="N27" s="15">
        <f>'by stress state'!M30</f>
        <v>7214.0092400818703</v>
      </c>
      <c r="O27" s="15">
        <f>'by stress state'!N30</f>
        <v>0.23566353538877</v>
      </c>
      <c r="P27" s="15"/>
      <c r="Q27" s="15" t="str">
        <f>'by stress state'!W30</f>
        <v>61-80</v>
      </c>
      <c r="R27" s="15" t="e">
        <f>'by stress state'!#REF!</f>
        <v>#REF!</v>
      </c>
      <c r="S27" s="15">
        <f>'by stress state'!AC30</f>
        <v>503.3</v>
      </c>
      <c r="T27" s="15"/>
      <c r="U27" s="15" t="str">
        <f>'by stress state'!AN30</f>
        <v>4at17</v>
      </c>
      <c r="V27" s="15">
        <f>'by stress state'!AO30</f>
        <v>0</v>
      </c>
    </row>
    <row r="28" spans="1:22" s="30" customFormat="1" ht="13" customHeight="1">
      <c r="A28" s="27" t="str">
        <f>'by stress state'!A8</f>
        <v>4at03</v>
      </c>
      <c r="B28" s="27" t="str">
        <f>'by stress state'!B8</f>
        <v>ASC</v>
      </c>
      <c r="C28" s="27">
        <f>'by stress state'!C8</f>
        <v>60</v>
      </c>
      <c r="D28" s="27">
        <f>'by stress state'!E8</f>
        <v>2880.0419999999999</v>
      </c>
      <c r="E28" s="27">
        <f>'by stress state'!F8</f>
        <v>117.93326999999999</v>
      </c>
      <c r="F28" s="27">
        <f>'by stress state'!G8</f>
        <v>2.15363250568281E-2</v>
      </c>
      <c r="G28" s="27">
        <f>'by stress state'!H8</f>
        <v>60.050376999999997</v>
      </c>
      <c r="H28" s="27">
        <f>'by stress state'!I8</f>
        <v>2.1367728336458499E-2</v>
      </c>
      <c r="I28" s="27">
        <f>'by stress state'!J8</f>
        <v>50.1356684353727</v>
      </c>
      <c r="J28" s="35">
        <f>'by stress state'!K8</f>
        <v>2.5328343214675701E-2</v>
      </c>
      <c r="K28" s="28">
        <f>'by stress state'!Q8</f>
        <v>1.61212084660824E-2</v>
      </c>
      <c r="L28" s="28">
        <f>'by stress state'!T8</f>
        <v>1.8152445368019202E-2</v>
      </c>
      <c r="M28" s="27">
        <f>'by stress state'!L8</f>
        <v>11445.754230164701</v>
      </c>
      <c r="N28" s="27">
        <f>'by stress state'!M8</f>
        <v>6986.6753271484904</v>
      </c>
      <c r="O28" s="27">
        <f>'by stress state'!N8</f>
        <v>0.24639365236080699</v>
      </c>
      <c r="P28" s="27">
        <f>'by stress state'!V8</f>
        <v>23.01</v>
      </c>
      <c r="Q28" s="27"/>
      <c r="R28" s="27" t="e">
        <f>'by stress state'!#REF!</f>
        <v>#REF!</v>
      </c>
      <c r="S28" s="27">
        <f>'by stress state'!AC8</f>
        <v>275.05</v>
      </c>
      <c r="T28" s="27" t="e">
        <f>'by stress state'!#REF!</f>
        <v>#REF!</v>
      </c>
      <c r="U28" s="27" t="str">
        <f>'by stress state'!AN8</f>
        <v>4at03</v>
      </c>
      <c r="V28" s="31"/>
    </row>
    <row r="29" spans="1:22" s="30" customFormat="1" ht="13" customHeight="1">
      <c r="A29" s="27" t="str">
        <f>'by stress state'!A15</f>
        <v>4at38</v>
      </c>
      <c r="B29" s="27" t="str">
        <f>'by stress state'!B15</f>
        <v>ASCPS</v>
      </c>
      <c r="C29" s="27">
        <f>'by stress state'!C15</f>
        <v>30</v>
      </c>
      <c r="D29" s="27">
        <f>'by stress state'!E15</f>
        <v>1754.0419999999999</v>
      </c>
      <c r="E29" s="27">
        <f>'by stress state'!F15</f>
        <v>66.787102000000004</v>
      </c>
      <c r="F29" s="27">
        <f>'by stress state'!G15</f>
        <v>1.5904890813648299E-2</v>
      </c>
      <c r="G29" s="27">
        <f>'by stress state'!H15</f>
        <v>30.078669000000001</v>
      </c>
      <c r="H29" s="27">
        <f>'by stress state'!I15</f>
        <v>1.43129843893176E-2</v>
      </c>
      <c r="I29" s="27">
        <f>'by stress state'!J15</f>
        <v>32.984228761296102</v>
      </c>
      <c r="J29" s="35">
        <f>'by stress state'!K15</f>
        <v>1.9297825371501799E-2</v>
      </c>
      <c r="K29" s="28">
        <f>'by stress state'!Q15</f>
        <v>1.1578846310656799E-2</v>
      </c>
      <c r="L29" s="28">
        <f>'by stress state'!T15</f>
        <v>1.4083560297774999E-2</v>
      </c>
      <c r="M29" s="27">
        <f>'by stress state'!L15</f>
        <v>11001.152149101699</v>
      </c>
      <c r="N29" s="27">
        <f>'by stress state'!M15</f>
        <v>6325.7675424854096</v>
      </c>
      <c r="O29" s="27">
        <f>'by stress state'!N15</f>
        <v>0.25873789637468297</v>
      </c>
      <c r="P29" s="27"/>
      <c r="Q29" s="27" t="str">
        <f>'by stress state'!W15</f>
        <v>65-70</v>
      </c>
      <c r="R29" s="27" t="e">
        <f>'by stress state'!#REF!</f>
        <v>#REF!</v>
      </c>
      <c r="S29" s="27">
        <f>'by stress state'!AC15</f>
        <v>120.7</v>
      </c>
      <c r="T29" s="27"/>
      <c r="U29" s="27" t="str">
        <f>'by stress state'!AN15</f>
        <v>4at38</v>
      </c>
      <c r="V29" s="27">
        <f>'by stress state'!AO15</f>
        <v>0</v>
      </c>
    </row>
    <row r="30" spans="1:22" s="16" customFormat="1">
      <c r="A30" s="15" t="str">
        <f>'by stress state'!A19</f>
        <v>4at15</v>
      </c>
      <c r="B30" s="15" t="str">
        <f>'by stress state'!B19</f>
        <v>ASCPS</v>
      </c>
      <c r="C30" s="15">
        <f>'by stress state'!C19</f>
        <v>150</v>
      </c>
      <c r="D30" s="15">
        <f>'by stress state'!E19</f>
        <v>4734.04</v>
      </c>
      <c r="E30" s="15">
        <f>'by stress state'!F19</f>
        <v>211.53666999999999</v>
      </c>
      <c r="F30" s="15">
        <f>'by stress state'!G19</f>
        <v>2.81904339457568E-2</v>
      </c>
      <c r="G30" s="15">
        <f>'by stress state'!H19</f>
        <v>150.10428999999999</v>
      </c>
      <c r="H30" s="15">
        <f>'by stress state'!I19</f>
        <v>4.1368142958355197E-2</v>
      </c>
      <c r="I30" s="15">
        <f>'by stress state'!J19</f>
        <v>55.347670911954403</v>
      </c>
      <c r="J30" s="34">
        <f>'by stress state'!K19</f>
        <v>2.5589843000000001E-2</v>
      </c>
      <c r="K30" s="22">
        <f>'by stress state'!Q19</f>
        <v>3.0121735092158E-2</v>
      </c>
      <c r="L30" s="22">
        <f>'by stress state'!T19</f>
        <v>1.78441809953056E-2</v>
      </c>
      <c r="M30" s="15">
        <f>'by stress state'!L19</f>
        <v>13346.865220063901</v>
      </c>
      <c r="N30" s="15">
        <f>'by stress state'!M19</f>
        <v>7145.6346634296797</v>
      </c>
      <c r="O30" s="15">
        <f>'by stress state'!N19</f>
        <v>0.27284788546079503</v>
      </c>
      <c r="P30" s="15"/>
      <c r="Q30" s="15" t="str">
        <f>'by stress state'!W19</f>
        <v>NL</v>
      </c>
      <c r="R30" s="15" t="e">
        <f>'by stress state'!#REF!</f>
        <v>#REF!</v>
      </c>
      <c r="S30" s="15">
        <f>'by stress state'!AC19</f>
        <v>1313.6</v>
      </c>
      <c r="T30" s="15"/>
      <c r="U30" s="15" t="str">
        <f>'by stress state'!AN19</f>
        <v>4at15</v>
      </c>
      <c r="V30" s="15" t="str">
        <f>'by stress state'!AO19</f>
        <v>No Localization</v>
      </c>
    </row>
    <row r="31" spans="1:22" s="16" customFormat="1">
      <c r="A31" s="15" t="str">
        <f>'by stress state'!A5</f>
        <v>4at50</v>
      </c>
      <c r="B31" s="15" t="str">
        <f>'by stress state'!B5</f>
        <v>25 lode</v>
      </c>
      <c r="C31" s="15">
        <f>'by stress state'!C5</f>
        <v>90</v>
      </c>
      <c r="D31" s="15">
        <f>'by stress state'!E5</f>
        <v>3658.0439000000001</v>
      </c>
      <c r="E31" s="15">
        <f>'by stress state'!F5</f>
        <v>156.76043999999999</v>
      </c>
      <c r="F31" s="15">
        <f>'by stress state'!G5</f>
        <v>2.9373064001749799E-2</v>
      </c>
      <c r="G31" s="15">
        <f>'by stress state'!H5</f>
        <v>90.050094999999999</v>
      </c>
      <c r="H31" s="15">
        <f>'by stress state'!I5</f>
        <v>2.7213147025529301E-2</v>
      </c>
      <c r="I31" s="15">
        <f>'by stress state'!J5</f>
        <v>58.0177583409261</v>
      </c>
      <c r="J31" s="34">
        <f>'by stress state'!K5</f>
        <v>3.5174835993639499E-2</v>
      </c>
      <c r="K31" s="22">
        <f>'by stress state'!Q5</f>
        <v>1.97695053710065E-2</v>
      </c>
      <c r="L31" s="22">
        <f>'by stress state'!T5</f>
        <v>2.67344891544978E-2</v>
      </c>
      <c r="M31" s="15">
        <f>'by stress state'!L5</f>
        <v>12097.585990760899</v>
      </c>
      <c r="N31" s="15">
        <f>'by stress state'!M5</f>
        <v>6873.8595044307503</v>
      </c>
      <c r="O31" s="15">
        <f>'by stress state'!N5</f>
        <v>0.26113974503079102</v>
      </c>
      <c r="P31" s="15">
        <f>'by stress state'!V5</f>
        <v>0</v>
      </c>
      <c r="Q31" s="15" t="str">
        <f>'by stress state'!W5</f>
        <v>DL</v>
      </c>
      <c r="R31" s="15" t="e">
        <f>'by stress state'!#REF!</f>
        <v>#REF!</v>
      </c>
      <c r="S31" s="15">
        <f>'by stress state'!AC5</f>
        <v>-154.19421708042799</v>
      </c>
      <c r="T31" s="15"/>
      <c r="U31" s="15" t="str">
        <f>'by stress state'!AN5</f>
        <v>4at50</v>
      </c>
      <c r="V31" s="15"/>
    </row>
    <row r="32" spans="1:22" s="16" customFormat="1">
      <c r="A32" s="15" t="str">
        <f>'by stress state'!A6</f>
        <v>4at01</v>
      </c>
      <c r="B32" s="15" t="str">
        <f>'by stress state'!B6</f>
        <v>ASC</v>
      </c>
      <c r="C32" s="15">
        <f>'by stress state'!C6</f>
        <v>30</v>
      </c>
      <c r="D32" s="15">
        <f>'by stress state'!E6</f>
        <v>1721.0449000000001</v>
      </c>
      <c r="E32" s="15">
        <f>'by stress state'!F6</f>
        <v>62.152847000000001</v>
      </c>
      <c r="F32" s="15">
        <f>'by stress state'!G6</f>
        <v>1.7222341557305301E-2</v>
      </c>
      <c r="G32" s="15">
        <f>'by stress state'!H6</f>
        <v>26.001958999999999</v>
      </c>
      <c r="H32" s="15">
        <f>'by stress state'!I6</f>
        <v>1.33443523324726E-2</v>
      </c>
      <c r="I32" s="15">
        <f>'by stress state'!J6</f>
        <v>31.309632658813801</v>
      </c>
      <c r="J32" s="34">
        <f>'by stress state'!K6</f>
        <v>2.2413791600417898E-2</v>
      </c>
      <c r="K32" s="22">
        <f>'by stress state'!Q6</f>
        <v>1.09718686310394E-2</v>
      </c>
      <c r="L32" s="22">
        <f>'by stress state'!T6</f>
        <v>1.75666769896578E-2</v>
      </c>
      <c r="M32" s="15">
        <f>'by stress state'!L6</f>
        <v>10959.8051123778</v>
      </c>
      <c r="N32" s="15">
        <f>'by stress state'!M6</f>
        <v>6459.4372473284702</v>
      </c>
      <c r="O32" s="15">
        <f>'by stress state'!N6</f>
        <v>0.25370008949321099</v>
      </c>
      <c r="P32" s="15"/>
      <c r="Q32" s="15" t="str">
        <f>'by stress state'!W6</f>
        <v>55-60</v>
      </c>
      <c r="R32" s="15" t="e">
        <f>'by stress state'!#REF!</f>
        <v>#REF!</v>
      </c>
      <c r="S32" s="15">
        <f>'by stress state'!AC6</f>
        <v>207.27</v>
      </c>
      <c r="T32" s="15"/>
      <c r="U32" s="15" t="str">
        <f>'by stress state'!AN6</f>
        <v>4at01</v>
      </c>
      <c r="V32" s="15" t="str">
        <f>'by stress state'!AO6</f>
        <v>Conjugate bands formed</v>
      </c>
    </row>
    <row r="33" spans="1:22" s="30" customFormat="1" ht="13" customHeight="1">
      <c r="A33" s="27" t="str">
        <f>'by stress state'!A14</f>
        <v>4at45</v>
      </c>
      <c r="B33" s="27" t="str">
        <f>'by stress state'!B14</f>
        <v>ASC</v>
      </c>
      <c r="C33" s="27">
        <f>'by stress state'!C14</f>
        <v>150</v>
      </c>
      <c r="D33" s="27">
        <f>'by stress state'!E14</f>
        <v>4023.0497999999998</v>
      </c>
      <c r="E33" s="27">
        <f>'by stress state'!F14</f>
        <v>210.31093999999999</v>
      </c>
      <c r="F33" s="27">
        <f>'by stress state'!G14</f>
        <v>3.1717813999999997E-2</v>
      </c>
      <c r="G33" s="27">
        <f>'by stress state'!H14</f>
        <v>150.25059999999999</v>
      </c>
      <c r="H33" s="27">
        <f>'by stress state'!I14</f>
        <v>4.1717081743569598E-2</v>
      </c>
      <c r="I33" s="27">
        <f>'by stress state'!J14</f>
        <v>51.977622850000003</v>
      </c>
      <c r="J33" s="35">
        <f>'by stress state'!K14</f>
        <v>3.1021255000000001E-2</v>
      </c>
      <c r="K33" s="28">
        <f>'by stress state'!Q14</f>
        <v>3.0448737855126601E-2</v>
      </c>
      <c r="L33" s="28">
        <f>'by stress state'!T14</f>
        <v>2.2572261606501502E-2</v>
      </c>
      <c r="M33" s="27">
        <f>'by stress state'!L14</f>
        <v>13333.867113702499</v>
      </c>
      <c r="N33" s="27">
        <f>'by stress state'!M14</f>
        <v>6151.9308193561401</v>
      </c>
      <c r="O33" s="27">
        <f>'by stress state'!N14</f>
        <v>0.30006088814716803</v>
      </c>
      <c r="P33" s="27">
        <f>'by stress state'!V14</f>
        <v>0</v>
      </c>
      <c r="Q33" s="27" t="str">
        <f>'by stress state'!W14</f>
        <v>NL</v>
      </c>
      <c r="R33" s="27" t="e">
        <f>'by stress state'!#REF!</f>
        <v>#REF!</v>
      </c>
      <c r="S33" s="27">
        <f>'by stress state'!AC14</f>
        <v>575.16</v>
      </c>
      <c r="T33" s="27"/>
      <c r="U33" s="27" t="str">
        <f>'by stress state'!AN14</f>
        <v>4at45</v>
      </c>
      <c r="V33" s="31"/>
    </row>
    <row r="34" spans="1:22" s="30" customFormat="1" ht="13" customHeight="1">
      <c r="A34" s="27" t="str">
        <f>'by stress state'!A13</f>
        <v>4at44</v>
      </c>
      <c r="B34" s="27" t="str">
        <f>'by stress state'!B13</f>
        <v>ASC</v>
      </c>
      <c r="C34" s="27">
        <f>'by stress state'!C13</f>
        <v>120</v>
      </c>
      <c r="D34" s="27">
        <f>'by stress state'!E13</f>
        <v>3979.0419999999999</v>
      </c>
      <c r="E34" s="27">
        <f>'by stress state'!F13</f>
        <v>189.95639</v>
      </c>
      <c r="F34" s="27">
        <f>'by stress state'!G13</f>
        <v>3.0567471665075199E-2</v>
      </c>
      <c r="G34" s="27">
        <f>'by stress state'!H13</f>
        <v>120.23309</v>
      </c>
      <c r="H34" s="27">
        <f>'by stress state'!I13</f>
        <v>2.9311940225941399E-2</v>
      </c>
      <c r="I34" s="27">
        <f>'by stress state'!J13</f>
        <v>60.385595436115103</v>
      </c>
      <c r="J34" s="35">
        <f>'by stress state'!K13</f>
        <v>3.6107644063768402E-2</v>
      </c>
      <c r="K34" s="28">
        <f>'by stress state'!Q13</f>
        <v>2.0088011053813401E-2</v>
      </c>
      <c r="L34" s="28">
        <f>'by stress state'!T13</f>
        <v>2.4586524000821799E-2</v>
      </c>
      <c r="M34" s="27">
        <f>'by stress state'!L13</f>
        <v>13034.910368057701</v>
      </c>
      <c r="N34" s="27">
        <f>'by stress state'!M13</f>
        <v>5241.2955603442597</v>
      </c>
      <c r="O34" s="27">
        <f>'by stress state'!N13</f>
        <v>0.322713692029438</v>
      </c>
      <c r="P34" s="27">
        <f>'by stress state'!V13</f>
        <v>13.932363627432601</v>
      </c>
      <c r="Q34" s="27" t="str">
        <f>'by stress state'!W13</f>
        <v>CB</v>
      </c>
      <c r="R34" s="27" t="e">
        <f>'by stress state'!#REF!</f>
        <v>#REF!</v>
      </c>
      <c r="S34" s="27">
        <f>'by stress state'!AC13</f>
        <v>2063</v>
      </c>
      <c r="T34" s="27" t="e">
        <f>'by stress state'!#REF!</f>
        <v>#REF!</v>
      </c>
      <c r="U34" s="27" t="str">
        <f>'by stress state'!AN13</f>
        <v>4at44</v>
      </c>
      <c r="V34" s="31"/>
    </row>
  </sheetData>
  <sortState ref="A2:XFD1048576">
    <sortCondition ref="J3:J1048576"/>
  </sortState>
  <phoneticPr fontId="5" type="noConversion"/>
  <pageMargins left="0.25" right="0.2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90" zoomScalePageLayoutView="9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F25" sqref="F25:G25"/>
    </sheetView>
  </sheetViews>
  <sheetFormatPr baseColWidth="10" defaultRowHeight="13" x14ac:dyDescent="0"/>
  <cols>
    <col min="1" max="3" width="8.5703125" style="11" customWidth="1"/>
    <col min="4" max="4" width="8.5703125" style="12" customWidth="1"/>
    <col min="5" max="7" width="8.5703125" style="53" customWidth="1"/>
    <col min="8" max="16384" width="10.7109375" style="11"/>
  </cols>
  <sheetData>
    <row r="1" spans="1:9" s="54" customFormat="1" ht="26" customHeight="1">
      <c r="A1" s="44" t="s">
        <v>59</v>
      </c>
      <c r="B1" s="44">
        <v>1</v>
      </c>
      <c r="C1" s="45" t="s">
        <v>23</v>
      </c>
      <c r="D1" s="46">
        <v>30</v>
      </c>
      <c r="E1" s="47">
        <v>62.152847000000001</v>
      </c>
      <c r="F1" s="64">
        <v>7.9229726999999999</v>
      </c>
      <c r="G1" s="64">
        <v>7.9229726999999999</v>
      </c>
      <c r="H1" s="45"/>
      <c r="I1" s="45"/>
    </row>
    <row r="2" spans="1:9" s="55" customFormat="1">
      <c r="A2" s="55" t="s">
        <v>46</v>
      </c>
      <c r="B2" s="55">
        <v>2</v>
      </c>
      <c r="C2" s="55" t="s">
        <v>10</v>
      </c>
      <c r="D2" s="56">
        <v>30</v>
      </c>
      <c r="E2" s="57">
        <v>66.787102000000004</v>
      </c>
      <c r="F2" s="58">
        <v>20.585272</v>
      </c>
      <c r="G2" s="58">
        <v>2.9072676</v>
      </c>
    </row>
    <row r="3" spans="1:9" s="55" customFormat="1">
      <c r="A3" s="55" t="s">
        <v>32</v>
      </c>
      <c r="B3" s="55">
        <v>3</v>
      </c>
      <c r="C3" s="55" t="s">
        <v>66</v>
      </c>
      <c r="D3" s="56">
        <v>30</v>
      </c>
      <c r="E3" s="57">
        <v>57.601837000000003</v>
      </c>
      <c r="F3" s="58">
        <v>30.003616000000001</v>
      </c>
      <c r="G3" s="58">
        <v>2.8496554000000001</v>
      </c>
    </row>
    <row r="4" spans="1:9" s="55" customFormat="1">
      <c r="A4" s="55" t="s">
        <v>38</v>
      </c>
      <c r="B4" s="55">
        <v>4</v>
      </c>
      <c r="C4" s="55" t="s">
        <v>68</v>
      </c>
      <c r="D4" s="56">
        <v>30</v>
      </c>
      <c r="E4" s="57">
        <v>50.498314000000001</v>
      </c>
      <c r="F4" s="58">
        <v>37.283051</v>
      </c>
      <c r="G4" s="58">
        <v>3.6784585000000001</v>
      </c>
    </row>
    <row r="5" spans="1:9" s="55" customFormat="1">
      <c r="A5" s="55" t="s">
        <v>31</v>
      </c>
      <c r="B5" s="55">
        <v>5</v>
      </c>
      <c r="C5" s="55" t="s">
        <v>65</v>
      </c>
      <c r="D5" s="56">
        <v>30</v>
      </c>
      <c r="E5" s="57">
        <v>44.451908000000003</v>
      </c>
      <c r="F5" s="58">
        <v>44.567528000000003</v>
      </c>
      <c r="G5" s="58">
        <v>1.9084574000000001</v>
      </c>
    </row>
    <row r="6" spans="1:9" s="55" customFormat="1">
      <c r="A6" s="55" t="s">
        <v>60</v>
      </c>
      <c r="B6" s="55">
        <v>1</v>
      </c>
      <c r="C6" s="55" t="s">
        <v>23</v>
      </c>
      <c r="D6" s="56">
        <v>60</v>
      </c>
      <c r="E6" s="57">
        <v>117.93326999999999</v>
      </c>
      <c r="F6" s="58">
        <v>31.095746999999999</v>
      </c>
      <c r="G6" s="58">
        <v>31.095746999999999</v>
      </c>
    </row>
    <row r="7" spans="1:9" s="55" customFormat="1">
      <c r="A7" s="55" t="s">
        <v>62</v>
      </c>
      <c r="B7" s="55">
        <v>2</v>
      </c>
      <c r="C7" s="55" t="s">
        <v>10</v>
      </c>
      <c r="D7" s="56">
        <v>60</v>
      </c>
      <c r="E7" s="57">
        <v>117.37714</v>
      </c>
      <c r="F7" s="58">
        <v>45.380768000000003</v>
      </c>
      <c r="G7" s="58">
        <v>17.748911</v>
      </c>
    </row>
    <row r="8" spans="1:9" s="55" customFormat="1">
      <c r="A8" s="55" t="s">
        <v>33</v>
      </c>
      <c r="B8" s="55">
        <v>3</v>
      </c>
      <c r="C8" s="55" t="s">
        <v>66</v>
      </c>
      <c r="D8" s="56">
        <v>60</v>
      </c>
      <c r="E8" s="57">
        <v>107.77624</v>
      </c>
      <c r="F8" s="58">
        <v>60.136401999999997</v>
      </c>
      <c r="G8" s="58">
        <v>12.095793</v>
      </c>
    </row>
    <row r="9" spans="1:9" s="55" customFormat="1">
      <c r="A9" s="55" t="s">
        <v>43</v>
      </c>
      <c r="B9" s="55">
        <v>4</v>
      </c>
      <c r="C9" s="55" t="s">
        <v>68</v>
      </c>
      <c r="D9" s="56">
        <v>60</v>
      </c>
      <c r="E9" s="57">
        <v>96.898330999999999</v>
      </c>
      <c r="F9" s="58">
        <v>72.915886</v>
      </c>
      <c r="G9" s="58">
        <v>10.929345</v>
      </c>
    </row>
    <row r="10" spans="1:9" s="55" customFormat="1">
      <c r="A10" s="55" t="s">
        <v>37</v>
      </c>
      <c r="B10" s="55">
        <v>5</v>
      </c>
      <c r="C10" s="55" t="s">
        <v>65</v>
      </c>
      <c r="D10" s="56">
        <v>60</v>
      </c>
      <c r="E10" s="57">
        <v>85.599097999999998</v>
      </c>
      <c r="F10" s="58">
        <v>85.687256000000005</v>
      </c>
      <c r="G10" s="58">
        <v>1.3977314533980753E-2</v>
      </c>
    </row>
    <row r="11" spans="1:9" s="55" customFormat="1" ht="13" customHeight="1">
      <c r="A11" s="55" t="s">
        <v>35</v>
      </c>
      <c r="B11" s="55">
        <v>1</v>
      </c>
      <c r="C11" s="55" t="s">
        <v>23</v>
      </c>
      <c r="D11" s="56">
        <v>90</v>
      </c>
      <c r="E11" s="57">
        <v>154.25502</v>
      </c>
      <c r="F11" s="58">
        <v>58.729866000000001</v>
      </c>
      <c r="G11" s="58">
        <v>58.207633999999999</v>
      </c>
    </row>
    <row r="12" spans="1:9" s="55" customFormat="1">
      <c r="A12" s="55" t="s">
        <v>29</v>
      </c>
      <c r="B12" s="55">
        <v>2</v>
      </c>
      <c r="C12" s="55" t="s">
        <v>10</v>
      </c>
      <c r="D12" s="56">
        <v>90</v>
      </c>
      <c r="E12" s="57">
        <v>162.73337000000001</v>
      </c>
      <c r="F12" s="58">
        <v>71.338852000000003</v>
      </c>
      <c r="G12" s="58">
        <v>36.386870999999999</v>
      </c>
    </row>
    <row r="13" spans="1:9" s="55" customFormat="1" ht="13" customHeight="1">
      <c r="A13" s="55" t="s">
        <v>63</v>
      </c>
      <c r="B13" s="55">
        <v>3</v>
      </c>
      <c r="C13" s="55" t="s">
        <v>26</v>
      </c>
      <c r="D13" s="56">
        <v>90</v>
      </c>
      <c r="E13" s="57">
        <v>149.44820000000001</v>
      </c>
      <c r="F13" s="58">
        <v>90.080924999999993</v>
      </c>
      <c r="G13" s="58">
        <v>31.035426999999999</v>
      </c>
    </row>
    <row r="14" spans="1:9" s="55" customFormat="1">
      <c r="A14" s="55" t="s">
        <v>36</v>
      </c>
      <c r="B14" s="55">
        <v>4</v>
      </c>
      <c r="C14" s="55" t="s">
        <v>68</v>
      </c>
      <c r="D14" s="56">
        <v>90</v>
      </c>
      <c r="E14" s="57">
        <v>137.06112999999999</v>
      </c>
      <c r="F14" s="58">
        <v>106.67588000000001</v>
      </c>
      <c r="G14" s="58">
        <v>26.566696</v>
      </c>
    </row>
    <row r="15" spans="1:9" s="55" customFormat="1">
      <c r="A15" s="55" t="s">
        <v>40</v>
      </c>
      <c r="B15" s="55">
        <v>5</v>
      </c>
      <c r="C15" s="55" t="s">
        <v>65</v>
      </c>
      <c r="D15" s="56">
        <v>90</v>
      </c>
      <c r="E15" s="57">
        <v>120.96543</v>
      </c>
      <c r="F15" s="58">
        <v>121.02328</v>
      </c>
      <c r="G15" s="58">
        <v>28.572996</v>
      </c>
    </row>
    <row r="16" spans="1:9" s="55" customFormat="1">
      <c r="A16" s="11"/>
      <c r="B16" s="11">
        <v>1</v>
      </c>
      <c r="C16" s="11" t="s">
        <v>103</v>
      </c>
      <c r="D16" s="56">
        <v>120</v>
      </c>
      <c r="E16" s="59">
        <v>191.05096</v>
      </c>
      <c r="F16" s="59">
        <v>85.588493</v>
      </c>
      <c r="G16" s="59">
        <v>84.717986999999994</v>
      </c>
      <c r="H16" s="11"/>
      <c r="I16" s="11"/>
    </row>
    <row r="17" spans="1:9">
      <c r="B17" s="11">
        <v>2</v>
      </c>
      <c r="C17" s="11" t="s">
        <v>104</v>
      </c>
      <c r="D17" s="56">
        <v>120</v>
      </c>
      <c r="E17" s="60">
        <v>182.98871</v>
      </c>
      <c r="F17" s="60">
        <v>103.93454</v>
      </c>
      <c r="G17" s="60">
        <v>73.409041999999999</v>
      </c>
    </row>
    <row r="18" spans="1:9">
      <c r="B18" s="11">
        <v>3</v>
      </c>
      <c r="C18" s="11" t="s">
        <v>105</v>
      </c>
      <c r="D18" s="56">
        <v>120</v>
      </c>
      <c r="E18" s="60">
        <v>169.87798000000001</v>
      </c>
      <c r="F18" s="60">
        <v>119.99867</v>
      </c>
      <c r="G18" s="60">
        <v>70.277862999999996</v>
      </c>
    </row>
    <row r="19" spans="1:9">
      <c r="B19" s="11">
        <v>4</v>
      </c>
      <c r="C19" s="11" t="s">
        <v>106</v>
      </c>
      <c r="D19" s="56">
        <v>120</v>
      </c>
      <c r="E19" s="60">
        <v>167.83243999999999</v>
      </c>
      <c r="F19" s="60">
        <v>136.73218</v>
      </c>
      <c r="G19" s="60">
        <v>56.773162999999997</v>
      </c>
    </row>
    <row r="20" spans="1:9">
      <c r="B20" s="11">
        <v>5</v>
      </c>
      <c r="C20" s="11" t="s">
        <v>107</v>
      </c>
      <c r="D20" s="56">
        <v>120</v>
      </c>
      <c r="E20" s="60">
        <v>157.04738</v>
      </c>
      <c r="F20" s="60">
        <v>156.98146</v>
      </c>
      <c r="G20" s="60">
        <v>46.373573</v>
      </c>
    </row>
    <row r="21" spans="1:9">
      <c r="B21" s="11">
        <v>1</v>
      </c>
      <c r="C21" s="11" t="s">
        <v>103</v>
      </c>
      <c r="D21" s="56">
        <v>150</v>
      </c>
      <c r="E21" s="59">
        <v>210.31093999999999</v>
      </c>
      <c r="F21" s="59">
        <v>121.53514</v>
      </c>
      <c r="G21" s="59">
        <v>120.2831</v>
      </c>
    </row>
    <row r="22" spans="1:9">
      <c r="B22" s="11">
        <v>2</v>
      </c>
      <c r="C22" s="11" t="s">
        <v>104</v>
      </c>
      <c r="D22" s="56">
        <v>150</v>
      </c>
      <c r="E22" s="60">
        <v>211.53666999999999</v>
      </c>
      <c r="F22" s="60">
        <v>134.64159000000001</v>
      </c>
      <c r="G22" s="60">
        <v>104.12933</v>
      </c>
    </row>
    <row r="23" spans="1:9">
      <c r="B23" s="11">
        <v>3</v>
      </c>
      <c r="C23" s="11" t="s">
        <v>105</v>
      </c>
      <c r="D23" s="56">
        <v>150</v>
      </c>
      <c r="E23" s="60">
        <v>209.76047</v>
      </c>
      <c r="F23" s="60">
        <v>150.52394000000001</v>
      </c>
      <c r="G23" s="60">
        <v>89.410255000000006</v>
      </c>
    </row>
    <row r="24" spans="1:9">
      <c r="B24" s="11">
        <v>4</v>
      </c>
      <c r="C24" s="11" t="s">
        <v>106</v>
      </c>
      <c r="D24" s="56">
        <v>150</v>
      </c>
      <c r="E24" s="60">
        <v>201.41463999999999</v>
      </c>
      <c r="F24" s="60">
        <v>168.14600999999999</v>
      </c>
      <c r="G24" s="60">
        <v>81.423302000000007</v>
      </c>
    </row>
    <row r="25" spans="1:9">
      <c r="B25" s="11">
        <v>5</v>
      </c>
      <c r="C25" s="11" t="s">
        <v>107</v>
      </c>
      <c r="D25" s="56">
        <v>150</v>
      </c>
      <c r="E25" s="60">
        <v>185.75681</v>
      </c>
      <c r="F25" s="60">
        <v>187.14689999999999</v>
      </c>
      <c r="G25" s="60">
        <v>76.612273999999999</v>
      </c>
    </row>
    <row r="26" spans="1:9" ht="26">
      <c r="A26" s="61" t="s">
        <v>71</v>
      </c>
      <c r="B26" s="61"/>
      <c r="C26" s="61" t="s">
        <v>72</v>
      </c>
      <c r="D26" s="62" t="s">
        <v>73</v>
      </c>
      <c r="E26" s="63" t="s">
        <v>75</v>
      </c>
      <c r="F26" s="65" t="s">
        <v>99</v>
      </c>
      <c r="G26" s="65" t="s">
        <v>101</v>
      </c>
      <c r="H26" s="61"/>
      <c r="I26" s="61"/>
    </row>
  </sheetData>
  <sortState ref="A1:I26">
    <sortCondition ref="D1:D26"/>
    <sortCondition ref="B1:B26"/>
  </sortState>
  <pageMargins left="0.25" right="0.2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mean stress</vt:lpstr>
      <vt:lpstr>by stress state</vt:lpstr>
      <vt:lpstr>by peak tau</vt:lpstr>
      <vt:lpstr>by stress state (2)</vt:lpstr>
    </vt:vector>
  </TitlesOfParts>
  <Company>Clarkson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Ingraham</dc:creator>
  <cp:lastModifiedBy>Mathew Ingraham</cp:lastModifiedBy>
  <cp:lastPrinted>2012-05-18T17:26:57Z</cp:lastPrinted>
  <dcterms:created xsi:type="dcterms:W3CDTF">2011-04-15T18:37:07Z</dcterms:created>
  <dcterms:modified xsi:type="dcterms:W3CDTF">2012-06-05T16:36:24Z</dcterms:modified>
</cp:coreProperties>
</file>